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820" windowHeight="10125"/>
  </bookViews>
  <sheets>
    <sheet name="1-4 кл" sheetId="1" r:id="rId1"/>
  </sheets>
  <definedNames>
    <definedName name="_xlnm.Print_Area" localSheetId="0">'1-4 кл'!$A$1:$J$148</definedName>
  </definedNames>
  <calcPr calcId="145621"/>
</workbook>
</file>

<file path=xl/calcChain.xml><?xml version="1.0" encoding="utf-8"?>
<calcChain xmlns="http://schemas.openxmlformats.org/spreadsheetml/2006/main">
  <c r="V148" i="1" l="1"/>
  <c r="T148" i="1"/>
  <c r="P148" i="1"/>
  <c r="N148" i="1"/>
  <c r="K148" i="1"/>
  <c r="E148" i="1"/>
  <c r="M146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I145" i="1"/>
  <c r="H145" i="1"/>
  <c r="G145" i="1"/>
  <c r="F145" i="1"/>
  <c r="Y144" i="1"/>
  <c r="Y148" i="1" s="1"/>
  <c r="X144" i="1"/>
  <c r="X148" i="1" s="1"/>
  <c r="W144" i="1"/>
  <c r="W148" i="1" s="1"/>
  <c r="V144" i="1"/>
  <c r="U144" i="1"/>
  <c r="U148" i="1" s="1"/>
  <c r="T144" i="1"/>
  <c r="S144" i="1"/>
  <c r="S148" i="1" s="1"/>
  <c r="R144" i="1"/>
  <c r="R148" i="1" s="1"/>
  <c r="Q144" i="1"/>
  <c r="Q148" i="1" s="1"/>
  <c r="P144" i="1"/>
  <c r="O144" i="1"/>
  <c r="O148" i="1" s="1"/>
  <c r="N144" i="1"/>
  <c r="M144" i="1"/>
  <c r="M148" i="1" s="1"/>
  <c r="I144" i="1"/>
  <c r="I148" i="1" s="1"/>
  <c r="H144" i="1"/>
  <c r="H148" i="1" s="1"/>
  <c r="G144" i="1"/>
  <c r="G148" i="1" s="1"/>
  <c r="F144" i="1"/>
  <c r="F148" i="1" s="1"/>
  <c r="K135" i="1"/>
  <c r="E135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I132" i="1"/>
  <c r="I135" i="1" s="1"/>
  <c r="H132" i="1"/>
  <c r="H135" i="1" s="1"/>
  <c r="G132" i="1"/>
  <c r="F132" i="1"/>
  <c r="F135" i="1" s="1"/>
  <c r="Y131" i="1"/>
  <c r="Y135" i="1" s="1"/>
  <c r="X131" i="1"/>
  <c r="X135" i="1" s="1"/>
  <c r="W131" i="1"/>
  <c r="W135" i="1" s="1"/>
  <c r="V131" i="1"/>
  <c r="V135" i="1" s="1"/>
  <c r="U131" i="1"/>
  <c r="U135" i="1" s="1"/>
  <c r="T131" i="1"/>
  <c r="T135" i="1" s="1"/>
  <c r="S131" i="1"/>
  <c r="S135" i="1" s="1"/>
  <c r="R131" i="1"/>
  <c r="R135" i="1" s="1"/>
  <c r="Q131" i="1"/>
  <c r="Q135" i="1" s="1"/>
  <c r="P131" i="1"/>
  <c r="P135" i="1" s="1"/>
  <c r="O131" i="1"/>
  <c r="O135" i="1" s="1"/>
  <c r="N131" i="1"/>
  <c r="N135" i="1" s="1"/>
  <c r="M131" i="1"/>
  <c r="M135" i="1" s="1"/>
  <c r="I131" i="1"/>
  <c r="H131" i="1"/>
  <c r="G131" i="1"/>
  <c r="G135" i="1" s="1"/>
  <c r="F131" i="1"/>
  <c r="K122" i="1"/>
  <c r="E122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I120" i="1"/>
  <c r="H120" i="1"/>
  <c r="H122" i="1" s="1"/>
  <c r="G120" i="1"/>
  <c r="G122" i="1" s="1"/>
  <c r="F120" i="1"/>
  <c r="Y119" i="1"/>
  <c r="Y122" i="1" s="1"/>
  <c r="X119" i="1"/>
  <c r="X122" i="1" s="1"/>
  <c r="W119" i="1"/>
  <c r="W122" i="1" s="1"/>
  <c r="V119" i="1"/>
  <c r="V122" i="1" s="1"/>
  <c r="U119" i="1"/>
  <c r="U122" i="1" s="1"/>
  <c r="T119" i="1"/>
  <c r="T122" i="1" s="1"/>
  <c r="S119" i="1"/>
  <c r="S122" i="1" s="1"/>
  <c r="R119" i="1"/>
  <c r="R122" i="1" s="1"/>
  <c r="Q119" i="1"/>
  <c r="Q122" i="1" s="1"/>
  <c r="P119" i="1"/>
  <c r="P122" i="1" s="1"/>
  <c r="O119" i="1"/>
  <c r="O122" i="1" s="1"/>
  <c r="N119" i="1"/>
  <c r="N122" i="1" s="1"/>
  <c r="M119" i="1"/>
  <c r="M122" i="1" s="1"/>
  <c r="I119" i="1"/>
  <c r="I122" i="1" s="1"/>
  <c r="H119" i="1"/>
  <c r="G119" i="1"/>
  <c r="F119" i="1"/>
  <c r="F122" i="1" s="1"/>
  <c r="K109" i="1"/>
  <c r="E109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I107" i="1"/>
  <c r="H107" i="1"/>
  <c r="G107" i="1"/>
  <c r="G109" i="1" s="1"/>
  <c r="F107" i="1"/>
  <c r="F109" i="1" s="1"/>
  <c r="Y106" i="1"/>
  <c r="X106" i="1"/>
  <c r="X109" i="1" s="1"/>
  <c r="W106" i="1"/>
  <c r="V106" i="1"/>
  <c r="U106" i="1"/>
  <c r="U109" i="1" s="1"/>
  <c r="T106" i="1"/>
  <c r="T109" i="1" s="1"/>
  <c r="S106" i="1"/>
  <c r="R106" i="1"/>
  <c r="Q106" i="1"/>
  <c r="P106" i="1"/>
  <c r="O106" i="1"/>
  <c r="O109" i="1" s="1"/>
  <c r="N106" i="1"/>
  <c r="N109" i="1" s="1"/>
  <c r="M106" i="1"/>
  <c r="I106" i="1"/>
  <c r="I109" i="1" s="1"/>
  <c r="H106" i="1"/>
  <c r="H109" i="1" s="1"/>
  <c r="G106" i="1"/>
  <c r="F106" i="1"/>
  <c r="Y103" i="1"/>
  <c r="Y109" i="1" s="1"/>
  <c r="W103" i="1"/>
  <c r="W109" i="1" s="1"/>
  <c r="V103" i="1"/>
  <c r="V109" i="1" s="1"/>
  <c r="U103" i="1"/>
  <c r="T103" i="1"/>
  <c r="S103" i="1"/>
  <c r="S109" i="1" s="1"/>
  <c r="R103" i="1"/>
  <c r="R109" i="1" s="1"/>
  <c r="Q103" i="1"/>
  <c r="Q109" i="1" s="1"/>
  <c r="P103" i="1"/>
  <c r="P109" i="1" s="1"/>
  <c r="O103" i="1"/>
  <c r="N103" i="1"/>
  <c r="M103" i="1"/>
  <c r="M109" i="1" s="1"/>
  <c r="K96" i="1"/>
  <c r="E96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I93" i="1"/>
  <c r="I96" i="1" s="1"/>
  <c r="H93" i="1"/>
  <c r="G93" i="1"/>
  <c r="F93" i="1"/>
  <c r="F96" i="1" s="1"/>
  <c r="Y92" i="1"/>
  <c r="Y96" i="1" s="1"/>
  <c r="X92" i="1"/>
  <c r="X96" i="1" s="1"/>
  <c r="W92" i="1"/>
  <c r="W96" i="1" s="1"/>
  <c r="V92" i="1"/>
  <c r="V96" i="1" s="1"/>
  <c r="U92" i="1"/>
  <c r="U96" i="1" s="1"/>
  <c r="T92" i="1"/>
  <c r="T96" i="1" s="1"/>
  <c r="S92" i="1"/>
  <c r="S96" i="1" s="1"/>
  <c r="R92" i="1"/>
  <c r="R96" i="1" s="1"/>
  <c r="Q92" i="1"/>
  <c r="Q96" i="1" s="1"/>
  <c r="P92" i="1"/>
  <c r="P96" i="1" s="1"/>
  <c r="O92" i="1"/>
  <c r="O96" i="1" s="1"/>
  <c r="N92" i="1"/>
  <c r="N96" i="1" s="1"/>
  <c r="M92" i="1"/>
  <c r="M96" i="1" s="1"/>
  <c r="I92" i="1"/>
  <c r="H92" i="1"/>
  <c r="H96" i="1" s="1"/>
  <c r="G92" i="1"/>
  <c r="G96" i="1" s="1"/>
  <c r="F92" i="1"/>
  <c r="K82" i="1"/>
  <c r="E82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I80" i="1"/>
  <c r="H80" i="1"/>
  <c r="H82" i="1" s="1"/>
  <c r="G80" i="1"/>
  <c r="F80" i="1"/>
  <c r="Y79" i="1"/>
  <c r="Y82" i="1" s="1"/>
  <c r="X79" i="1"/>
  <c r="X82" i="1" s="1"/>
  <c r="W79" i="1"/>
  <c r="W82" i="1" s="1"/>
  <c r="V79" i="1"/>
  <c r="V82" i="1" s="1"/>
  <c r="U79" i="1"/>
  <c r="U82" i="1" s="1"/>
  <c r="T79" i="1"/>
  <c r="T82" i="1" s="1"/>
  <c r="S79" i="1"/>
  <c r="S82" i="1" s="1"/>
  <c r="R79" i="1"/>
  <c r="R82" i="1" s="1"/>
  <c r="Q79" i="1"/>
  <c r="Q82" i="1" s="1"/>
  <c r="P79" i="1"/>
  <c r="P82" i="1" s="1"/>
  <c r="O79" i="1"/>
  <c r="O82" i="1" s="1"/>
  <c r="N79" i="1"/>
  <c r="N82" i="1" s="1"/>
  <c r="M79" i="1"/>
  <c r="M82" i="1" s="1"/>
  <c r="I79" i="1"/>
  <c r="I82" i="1" s="1"/>
  <c r="H79" i="1"/>
  <c r="G79" i="1"/>
  <c r="G82" i="1" s="1"/>
  <c r="F79" i="1"/>
  <c r="F82" i="1" s="1"/>
  <c r="K69" i="1"/>
  <c r="E69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I67" i="1"/>
  <c r="I69" i="1" s="1"/>
  <c r="H67" i="1"/>
  <c r="G67" i="1"/>
  <c r="G69" i="1" s="1"/>
  <c r="F67" i="1"/>
  <c r="Y66" i="1"/>
  <c r="Y69" i="1" s="1"/>
  <c r="X66" i="1"/>
  <c r="X69" i="1" s="1"/>
  <c r="W66" i="1"/>
  <c r="W69" i="1" s="1"/>
  <c r="V66" i="1"/>
  <c r="V69" i="1" s="1"/>
  <c r="U66" i="1"/>
  <c r="U69" i="1" s="1"/>
  <c r="T66" i="1"/>
  <c r="T69" i="1" s="1"/>
  <c r="S66" i="1"/>
  <c r="S69" i="1" s="1"/>
  <c r="R66" i="1"/>
  <c r="R69" i="1" s="1"/>
  <c r="Q66" i="1"/>
  <c r="Q69" i="1" s="1"/>
  <c r="P66" i="1"/>
  <c r="P69" i="1" s="1"/>
  <c r="O66" i="1"/>
  <c r="O69" i="1" s="1"/>
  <c r="N66" i="1"/>
  <c r="N69" i="1" s="1"/>
  <c r="M66" i="1"/>
  <c r="M69" i="1" s="1"/>
  <c r="I66" i="1"/>
  <c r="H66" i="1"/>
  <c r="H69" i="1" s="1"/>
  <c r="G66" i="1"/>
  <c r="F66" i="1"/>
  <c r="F69" i="1" s="1"/>
  <c r="K55" i="1"/>
  <c r="E55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I53" i="1"/>
  <c r="I55" i="1" s="1"/>
  <c r="H53" i="1"/>
  <c r="H55" i="1" s="1"/>
  <c r="G53" i="1"/>
  <c r="F53" i="1"/>
  <c r="F55" i="1" s="1"/>
  <c r="Y52" i="1"/>
  <c r="Y55" i="1" s="1"/>
  <c r="X52" i="1"/>
  <c r="X55" i="1" s="1"/>
  <c r="W52" i="1"/>
  <c r="W55" i="1" s="1"/>
  <c r="V52" i="1"/>
  <c r="V55" i="1" s="1"/>
  <c r="U52" i="1"/>
  <c r="U55" i="1" s="1"/>
  <c r="T52" i="1"/>
  <c r="T55" i="1" s="1"/>
  <c r="S52" i="1"/>
  <c r="S55" i="1" s="1"/>
  <c r="R52" i="1"/>
  <c r="R55" i="1" s="1"/>
  <c r="Q52" i="1"/>
  <c r="Q55" i="1" s="1"/>
  <c r="P52" i="1"/>
  <c r="P55" i="1" s="1"/>
  <c r="O52" i="1"/>
  <c r="O55" i="1" s="1"/>
  <c r="N52" i="1"/>
  <c r="N55" i="1" s="1"/>
  <c r="M52" i="1"/>
  <c r="M55" i="1" s="1"/>
  <c r="I52" i="1"/>
  <c r="H52" i="1"/>
  <c r="G52" i="1"/>
  <c r="G55" i="1" s="1"/>
  <c r="F52" i="1"/>
  <c r="K42" i="1"/>
  <c r="E42" i="1"/>
  <c r="E149" i="1" s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I40" i="1"/>
  <c r="H40" i="1"/>
  <c r="H42" i="1" s="1"/>
  <c r="G40" i="1"/>
  <c r="G42" i="1" s="1"/>
  <c r="F40" i="1"/>
  <c r="Y39" i="1"/>
  <c r="Y42" i="1" s="1"/>
  <c r="X39" i="1"/>
  <c r="X42" i="1" s="1"/>
  <c r="W39" i="1"/>
  <c r="W42" i="1" s="1"/>
  <c r="V39" i="1"/>
  <c r="V42" i="1" s="1"/>
  <c r="U39" i="1"/>
  <c r="U42" i="1" s="1"/>
  <c r="T39" i="1"/>
  <c r="T42" i="1" s="1"/>
  <c r="S39" i="1"/>
  <c r="S42" i="1" s="1"/>
  <c r="R39" i="1"/>
  <c r="R42" i="1" s="1"/>
  <c r="Q39" i="1"/>
  <c r="Q42" i="1" s="1"/>
  <c r="P39" i="1"/>
  <c r="P42" i="1" s="1"/>
  <c r="O39" i="1"/>
  <c r="O42" i="1" s="1"/>
  <c r="N39" i="1"/>
  <c r="N42" i="1" s="1"/>
  <c r="M39" i="1"/>
  <c r="M42" i="1" s="1"/>
  <c r="I39" i="1"/>
  <c r="I42" i="1" s="1"/>
  <c r="H39" i="1"/>
  <c r="G39" i="1"/>
  <c r="F39" i="1"/>
  <c r="F42" i="1" s="1"/>
  <c r="K29" i="1"/>
  <c r="K149" i="1" s="1"/>
  <c r="E29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I25" i="1"/>
  <c r="H25" i="1"/>
  <c r="G25" i="1"/>
  <c r="G29" i="1" s="1"/>
  <c r="G149" i="1" s="1"/>
  <c r="F25" i="1"/>
  <c r="F29" i="1" s="1"/>
  <c r="F149" i="1" s="1"/>
  <c r="Y24" i="1"/>
  <c r="Y29" i="1" s="1"/>
  <c r="X24" i="1"/>
  <c r="X29" i="1" s="1"/>
  <c r="W24" i="1"/>
  <c r="W29" i="1" s="1"/>
  <c r="V24" i="1"/>
  <c r="V29" i="1" s="1"/>
  <c r="U24" i="1"/>
  <c r="U29" i="1" s="1"/>
  <c r="T24" i="1"/>
  <c r="T29" i="1" s="1"/>
  <c r="S24" i="1"/>
  <c r="S29" i="1" s="1"/>
  <c r="R24" i="1"/>
  <c r="R29" i="1" s="1"/>
  <c r="Q24" i="1"/>
  <c r="Q29" i="1" s="1"/>
  <c r="P24" i="1"/>
  <c r="P29" i="1" s="1"/>
  <c r="O24" i="1"/>
  <c r="O29" i="1" s="1"/>
  <c r="N24" i="1"/>
  <c r="N29" i="1" s="1"/>
  <c r="M24" i="1"/>
  <c r="M29" i="1" s="1"/>
  <c r="I24" i="1"/>
  <c r="I29" i="1" s="1"/>
  <c r="H24" i="1"/>
  <c r="H29" i="1" s="1"/>
  <c r="H149" i="1" s="1"/>
  <c r="G24" i="1"/>
  <c r="F24" i="1"/>
  <c r="I149" i="1" l="1"/>
</calcChain>
</file>

<file path=xl/sharedStrings.xml><?xml version="1.0" encoding="utf-8"?>
<sst xmlns="http://schemas.openxmlformats.org/spreadsheetml/2006/main" count="430" uniqueCount="130">
  <si>
    <t>Муниципальное казенное общеобразовательное учреждение средняя образовательная школа № 16 г. Бирюсинска</t>
  </si>
  <si>
    <t>ул. Ленина 65, город Бирюсинск, Тайшетского района, Иркутской области, 665050</t>
  </si>
  <si>
    <t xml:space="preserve">тел (839563) 7-11-33,   e-mail: school16_56@mail.ru </t>
  </si>
  <si>
    <t>Утверждаю:</t>
  </si>
  <si>
    <t>Директор МКОУ СОШ № 16 г. Бирюсинска</t>
  </si>
  <si>
    <t>_____________________ Мусифулина М.Ш.</t>
  </si>
  <si>
    <t>"____" __________________ 2024 г.</t>
  </si>
  <si>
    <t>пш 30</t>
  </si>
  <si>
    <t>рж 30</t>
  </si>
  <si>
    <t>Перспективное 10-дневное меню для учащихся 1-4 классов,</t>
  </si>
  <si>
    <t>в возрастном разрезе 7-11 лет,</t>
  </si>
  <si>
    <t>обучающихся в МКОУ СОШ №  16 г.Бирюсинска</t>
  </si>
  <si>
    <t>в осенне-зимний период 2024-2025 г.</t>
  </si>
  <si>
    <t>пш</t>
  </si>
  <si>
    <t>рж</t>
  </si>
  <si>
    <t>Возрастная категория 7-11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</si>
  <si>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</si>
  <si>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</si>
  <si>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</si>
  <si>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</si>
  <si>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</si>
  <si>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</si>
  <si>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Цена, руб.</t>
  </si>
  <si>
    <t>Витамины и минералы</t>
  </si>
  <si>
    <t>Белки, г</t>
  </si>
  <si>
    <t>Жиры, г</t>
  </si>
  <si>
    <t>Углеводы, г</t>
  </si>
  <si>
    <t>Неделя 1 День 1</t>
  </si>
  <si>
    <t>В1</t>
  </si>
  <si>
    <t>В2</t>
  </si>
  <si>
    <t>А</t>
  </si>
  <si>
    <t>pp</t>
  </si>
  <si>
    <t>С</t>
  </si>
  <si>
    <t>Na</t>
  </si>
  <si>
    <t>K</t>
  </si>
  <si>
    <t>Ca</t>
  </si>
  <si>
    <t>Mg</t>
  </si>
  <si>
    <t>P</t>
  </si>
  <si>
    <t>Fe</t>
  </si>
  <si>
    <t>I</t>
  </si>
  <si>
    <t>Se</t>
  </si>
  <si>
    <t>Обед</t>
  </si>
  <si>
    <t>Огурец в нарезке</t>
  </si>
  <si>
    <t>54-2з-2020</t>
  </si>
  <si>
    <t>Макароны отварные с сыром</t>
  </si>
  <si>
    <t>54-3г-2020</t>
  </si>
  <si>
    <t>Хлеб пшеничный пром. производства</t>
  </si>
  <si>
    <t>Пром.</t>
  </si>
  <si>
    <t>Хлеб ржаной промышленного производства</t>
  </si>
  <si>
    <t>Чай черный байховый с лимоном и сахаром</t>
  </si>
  <si>
    <t>54-8гн-2020</t>
  </si>
  <si>
    <t xml:space="preserve">Ватрушка с творогом </t>
  </si>
  <si>
    <t>Сок фруктовый в индивидуальной упаковке, 200 гр.</t>
  </si>
  <si>
    <t>ИТОГО за обед:</t>
  </si>
  <si>
    <t>Неделя 1 День 2</t>
  </si>
  <si>
    <t>Суп с рыбными консервами</t>
  </si>
  <si>
    <t>54-12с-2020</t>
  </si>
  <si>
    <t>Каша гречневая рассыпчатая</t>
  </si>
  <si>
    <t>54-4г-2020</t>
  </si>
  <si>
    <t>Курица тушеная с морковью</t>
  </si>
  <si>
    <t>54-25м-2020</t>
  </si>
  <si>
    <t>Кисель из брусники</t>
  </si>
  <si>
    <t>54-10хн-2020</t>
  </si>
  <si>
    <t>ИТОГО:</t>
  </si>
  <si>
    <t>Неделя 1 День 3</t>
  </si>
  <si>
    <t xml:space="preserve">Неделя 1 День 3 </t>
  </si>
  <si>
    <t>Суп картофельный с горохом</t>
  </si>
  <si>
    <t>54-8с-2020</t>
  </si>
  <si>
    <t>Картофельное пюре</t>
  </si>
  <si>
    <t>54-11г-2020</t>
  </si>
  <si>
    <t>Тефтели из говядины с рисом</t>
  </si>
  <si>
    <t>54-16м-2020</t>
  </si>
  <si>
    <t>Напиток лимонный</t>
  </si>
  <si>
    <t>Неделя 1 День 4</t>
  </si>
  <si>
    <t>Салат из белокочанной капусты</t>
  </si>
  <si>
    <t>54-7з -2020</t>
  </si>
  <si>
    <t>Суп картофельный с крупой (пшено)</t>
  </si>
  <si>
    <t>Рис отварной</t>
  </si>
  <si>
    <t>54-6г-2020</t>
  </si>
  <si>
    <t>Рыба, тушеная в томате с овощами (минтай)</t>
  </si>
  <si>
    <t>54-11р-2020</t>
  </si>
  <si>
    <t>Какао с молоком сгущенным</t>
  </si>
  <si>
    <t>Возрастная категория 7-11  лет</t>
  </si>
  <si>
    <t>Неделя 1 День 5</t>
  </si>
  <si>
    <t>Салат из свежих помидоров</t>
  </si>
  <si>
    <t>Рассольник "Ленинградский"</t>
  </si>
  <si>
    <t>54-3с-2020</t>
  </si>
  <si>
    <t>Плов с курицей</t>
  </si>
  <si>
    <t>54-12м-2020</t>
  </si>
  <si>
    <t>Чай черный байховый с сахаром</t>
  </si>
  <si>
    <t>54-2гн-2020</t>
  </si>
  <si>
    <t>Неделя 2 День 1</t>
  </si>
  <si>
    <t>Помидор в нарезке</t>
  </si>
  <si>
    <t>54-3з-2020</t>
  </si>
  <si>
    <t>Голень куриная запеченая</t>
  </si>
  <si>
    <t>Йогурт в индивидуальной упаковке, 100 гр.</t>
  </si>
  <si>
    <t>Неделя 2 День 2</t>
  </si>
  <si>
    <t>Сельдь с луком/зеленый горошек</t>
  </si>
  <si>
    <t>32; 54-20з-2020</t>
  </si>
  <si>
    <t>Борщ с капустой и картофелем со сметаной</t>
  </si>
  <si>
    <t>54-2с-2020</t>
  </si>
  <si>
    <t>Компот из сухофруктов</t>
  </si>
  <si>
    <t>54-7хн-2020</t>
  </si>
  <si>
    <t>Неделя 2 День 3</t>
  </si>
  <si>
    <t>Щи из свежей капусты с картофелем</t>
  </si>
  <si>
    <t>Макароны отварные</t>
  </si>
  <si>
    <t>54-1г-2020</t>
  </si>
  <si>
    <t>Котлеты из говядины</t>
  </si>
  <si>
    <t>54-4м-2020</t>
  </si>
  <si>
    <t>Неделя 2 День 4</t>
  </si>
  <si>
    <t xml:space="preserve"> Обед</t>
  </si>
  <si>
    <t>Салат из белокочанной капусты с зеленым горошком</t>
  </si>
  <si>
    <t xml:space="preserve">Жаркое по-домашнему </t>
  </si>
  <si>
    <t>54-9м-2020</t>
  </si>
  <si>
    <t>Кофейный напиток с молоком</t>
  </si>
  <si>
    <t>54-9гн-2020</t>
  </si>
  <si>
    <t>Неделя 2 День 5</t>
  </si>
  <si>
    <t>Суп из овощей с фрикадельками мясными</t>
  </si>
  <si>
    <t>54-5с-2020</t>
  </si>
  <si>
    <t>Капуста тушеная с мясом</t>
  </si>
  <si>
    <t>54-10м-2020</t>
  </si>
  <si>
    <t>Напиток из шиповника</t>
  </si>
  <si>
    <t>54-13хн-2020</t>
  </si>
  <si>
    <t>Булочка "Дорожная"</t>
  </si>
  <si>
    <t>Средние показатели за обед:</t>
  </si>
  <si>
    <t>Согласно СанПин при приготовлении блюд используется йодированная соль</t>
  </si>
  <si>
    <t>СБОРНИК ТИПОВЫХ МЕНЮ И РЕЦЕПТУР БЛЮД ДЛЯ ОРГАНИЗАЦИИ ПИТАНИЯ ДЕТЕЙ ШКОЛЬНОГО ВОЗРАСТА В ОРГАНИЗАЦИЯХ С КРУГЛОСУТОЧНЫМ РЕЖИМОМ ПРЕБЫВАНИЯ И ИНЫМИ РЕЖИМАМИ ФУНКЦИОНИРОВАНИЯ, НОВОСИБИРСК-2020</t>
  </si>
  <si>
    <t>СБОРНИК РЕЦЕПТУР БЛЮД И ТИПОВЫХ МЕНЮ ДЛЯ ОРГАНИЗАЦИИ ПИТАНИЯ ДЕТЕЙ ШКОЛЬНОГО ВОЗРАСТА, МОСКВА-2021</t>
  </si>
  <si>
    <t>СБОРНИК ТЕХНОЛОГИЧЕСКИХ НОРМАТИВОВ РЕЦЕПТУР БЛЮД КУЛИНАРНЫХ ИЗДЕЛИЙ ДЛЯ ШКОЛЬНОГО ПИТНИЯ, ПОЛЯКОВСКИЙ Ю.И., УФА  - 2010</t>
  </si>
  <si>
    <t>СБОРНИК РЕЦЕПТУР БЛЮД И КУЛИНАРНЫХ ИЗДЕЛИЙ ДЛЯ ПРЕДПРИЯТИЙ ОБЩЕСТВЕННОГО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</si>
</sst>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1"/>
      <color theme="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Font="1"/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8" fillId="0" borderId="4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Font="1"/>
    <xf numFmtId="0" fontId="8" fillId="0" borderId="5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8" fillId="0" borderId="6" xfId="0" applyNumberFormat="1" applyFont="1" applyFill="1" applyBorder="1" applyAlignment="1" applyProtection="1">
      <alignment horizontal="center" wrapText="1"/>
    </xf>
    <xf numFmtId="0" fontId="8" fillId="0" borderId="7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8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wrapText="1"/>
    </xf>
    <xf numFmtId="0" fontId="12" fillId="0" borderId="0" xfId="0" applyNumberFormat="1" applyFont="1" applyFill="1" applyBorder="1" applyAlignment="1" applyProtection="1"/>
    <xf numFmtId="0" fontId="12" fillId="0" borderId="9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/>
    <xf numFmtId="0" fontId="12" fillId="0" borderId="10" xfId="0" applyNumberFormat="1" applyFont="1" applyFill="1" applyBorder="1" applyAlignment="1" applyProtection="1">
      <alignment horizontal="center" wrapText="1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4" xfId="0" applyNumberFormat="1" applyFont="1" applyFill="1" applyBorder="1" applyAlignment="1" applyProtection="1">
      <alignment horizontal="center"/>
    </xf>
    <xf numFmtId="0" fontId="12" fillId="0" borderId="11" xfId="0" applyNumberFormat="1" applyFont="1" applyFill="1" applyBorder="1" applyAlignment="1" applyProtection="1">
      <alignment horizontal="center"/>
    </xf>
    <xf numFmtId="0" fontId="12" fillId="0" borderId="12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center"/>
    </xf>
    <xf numFmtId="0" fontId="12" fillId="0" borderId="13" xfId="0" applyNumberFormat="1" applyFont="1" applyFill="1" applyBorder="1" applyAlignment="1" applyProtection="1">
      <alignment horizontal="center" wrapText="1"/>
    </xf>
    <xf numFmtId="0" fontId="12" fillId="0" borderId="7" xfId="0" applyNumberFormat="1" applyFont="1" applyFill="1" applyBorder="1" applyAlignment="1" applyProtection="1">
      <alignment horizontal="center"/>
    </xf>
    <xf numFmtId="0" fontId="12" fillId="0" borderId="8" xfId="0" applyNumberFormat="1" applyFont="1" applyFill="1" applyBorder="1" applyAlignment="1" applyProtection="1">
      <alignment horizontal="center"/>
    </xf>
    <xf numFmtId="0" fontId="12" fillId="0" borderId="9" xfId="0" applyNumberFormat="1" applyFont="1" applyFill="1" applyBorder="1" applyAlignment="1" applyProtection="1">
      <alignment horizontal="center"/>
    </xf>
    <xf numFmtId="0" fontId="12" fillId="0" borderId="13" xfId="0" applyNumberFormat="1" applyFont="1" applyFill="1" applyBorder="1" applyAlignment="1" applyProtection="1">
      <alignment horizontal="center"/>
    </xf>
    <xf numFmtId="0" fontId="12" fillId="0" borderId="13" xfId="0" applyNumberFormat="1" applyFont="1" applyFill="1" applyBorder="1" applyAlignment="1" applyProtection="1">
      <alignment horizontal="center"/>
    </xf>
    <xf numFmtId="0" fontId="13" fillId="0" borderId="9" xfId="0" applyFont="1" applyBorder="1" applyAlignment="1">
      <alignment horizontal="center"/>
    </xf>
    <xf numFmtId="0" fontId="14" fillId="0" borderId="0" xfId="0" applyNumberFormat="1" applyFont="1" applyFill="1" applyBorder="1" applyAlignment="1" applyProtection="1"/>
    <xf numFmtId="0" fontId="13" fillId="2" borderId="11" xfId="0" applyNumberFormat="1" applyFont="1" applyFill="1" applyBorder="1" applyAlignment="1" applyProtection="1">
      <alignment horizontal="center"/>
    </xf>
    <xf numFmtId="0" fontId="13" fillId="2" borderId="12" xfId="0" applyNumberFormat="1" applyFont="1" applyFill="1" applyBorder="1" applyAlignment="1" applyProtection="1">
      <alignment horizontal="center"/>
    </xf>
    <xf numFmtId="0" fontId="13" fillId="2" borderId="14" xfId="0" applyNumberFormat="1" applyFont="1" applyFill="1" applyBorder="1" applyAlignment="1" applyProtection="1">
      <alignment horizontal="center"/>
    </xf>
    <xf numFmtId="0" fontId="13" fillId="0" borderId="14" xfId="0" applyNumberFormat="1" applyFont="1" applyFill="1" applyBorder="1" applyAlignment="1" applyProtection="1">
      <alignment horizontal="center"/>
    </xf>
    <xf numFmtId="0" fontId="15" fillId="0" borderId="9" xfId="0" applyFont="1" applyBorder="1"/>
    <xf numFmtId="0" fontId="4" fillId="0" borderId="0" xfId="0" applyFont="1"/>
    <xf numFmtId="0" fontId="12" fillId="0" borderId="10" xfId="0" applyNumberFormat="1" applyFont="1" applyFill="1" applyBorder="1" applyAlignment="1" applyProtection="1">
      <alignment horizontal="center" vertical="center" textRotation="90" wrapText="1"/>
    </xf>
    <xf numFmtId="0" fontId="12" fillId="0" borderId="11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2" fontId="12" fillId="0" borderId="9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2" fontId="12" fillId="0" borderId="9" xfId="0" applyNumberFormat="1" applyFont="1" applyFill="1" applyBorder="1" applyAlignment="1" applyProtection="1">
      <alignment horizontal="center"/>
    </xf>
    <xf numFmtId="2" fontId="16" fillId="0" borderId="9" xfId="0" applyNumberFormat="1" applyFont="1" applyBorder="1"/>
    <xf numFmtId="0" fontId="12" fillId="0" borderId="15" xfId="0" applyNumberFormat="1" applyFont="1" applyFill="1" applyBorder="1" applyAlignment="1" applyProtection="1">
      <alignment horizontal="center" vertical="center" textRotation="90" wrapText="1"/>
    </xf>
    <xf numFmtId="0" fontId="4" fillId="0" borderId="0" xfId="0" applyNumberFormat="1" applyFont="1" applyFill="1" applyBorder="1" applyAlignment="1" applyProtection="1"/>
    <xf numFmtId="0" fontId="12" fillId="0" borderId="13" xfId="0" applyNumberFormat="1" applyFont="1" applyFill="1" applyBorder="1" applyAlignment="1" applyProtection="1">
      <alignment horizontal="center" vertical="center" textRotation="90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/>
    </xf>
    <xf numFmtId="2" fontId="4" fillId="0" borderId="9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2" fontId="4" fillId="0" borderId="9" xfId="0" applyNumberFormat="1" applyFont="1" applyFill="1" applyBorder="1" applyAlignment="1" applyProtection="1">
      <alignment horizontal="center"/>
    </xf>
    <xf numFmtId="2" fontId="17" fillId="0" borderId="9" xfId="0" applyNumberFormat="1" applyFont="1" applyBorder="1"/>
    <xf numFmtId="0" fontId="12" fillId="3" borderId="9" xfId="0" applyNumberFormat="1" applyFont="1" applyFill="1" applyBorder="1" applyAlignment="1" applyProtection="1">
      <alignment vertical="center"/>
    </xf>
    <xf numFmtId="0" fontId="12" fillId="3" borderId="11" xfId="0" applyNumberFormat="1" applyFont="1" applyFill="1" applyBorder="1" applyAlignment="1" applyProtection="1">
      <alignment horizontal="left"/>
    </xf>
    <xf numFmtId="0" fontId="12" fillId="3" borderId="14" xfId="0" applyNumberFormat="1" applyFont="1" applyFill="1" applyBorder="1" applyAlignment="1" applyProtection="1">
      <alignment horizontal="left"/>
    </xf>
    <xf numFmtId="0" fontId="12" fillId="3" borderId="9" xfId="0" applyNumberFormat="1" applyFont="1" applyFill="1" applyBorder="1" applyAlignment="1" applyProtection="1">
      <alignment horizontal="center"/>
    </xf>
    <xf numFmtId="2" fontId="12" fillId="3" borderId="9" xfId="0" applyNumberFormat="1" applyFont="1" applyFill="1" applyBorder="1" applyAlignment="1" applyProtection="1">
      <alignment horizontal="center"/>
    </xf>
    <xf numFmtId="2" fontId="12" fillId="3" borderId="9" xfId="0" applyNumberFormat="1" applyFont="1" applyFill="1" applyBorder="1" applyAlignment="1" applyProtection="1"/>
    <xf numFmtId="2" fontId="18" fillId="3" borderId="9" xfId="0" applyNumberFormat="1" applyFont="1" applyFill="1" applyBorder="1"/>
    <xf numFmtId="0" fontId="14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left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2" fontId="16" fillId="0" borderId="9" xfId="0" applyNumberFormat="1" applyFont="1" applyFill="1" applyBorder="1" applyAlignment="1" applyProtection="1"/>
    <xf numFmtId="0" fontId="12" fillId="0" borderId="11" xfId="0" applyNumberFormat="1" applyFont="1" applyFill="1" applyBorder="1" applyAlignment="1" applyProtection="1">
      <alignment horizontal="center" vertical="center"/>
    </xf>
    <xf numFmtId="2" fontId="12" fillId="3" borderId="11" xfId="0" applyNumberFormat="1" applyFont="1" applyFill="1" applyBorder="1" applyAlignment="1" applyProtection="1"/>
    <xf numFmtId="0" fontId="17" fillId="0" borderId="9" xfId="0" applyFont="1" applyBorder="1"/>
    <xf numFmtId="0" fontId="12" fillId="0" borderId="9" xfId="0" applyNumberFormat="1" applyFont="1" applyFill="1" applyBorder="1" applyAlignment="1" applyProtection="1">
      <alignment horizontal="left" vertical="center"/>
    </xf>
    <xf numFmtId="2" fontId="16" fillId="0" borderId="9" xfId="0" applyNumberFormat="1" applyFont="1" applyFill="1" applyBorder="1"/>
    <xf numFmtId="0" fontId="12" fillId="0" borderId="0" xfId="0" applyFont="1" applyFill="1"/>
    <xf numFmtId="0" fontId="12" fillId="3" borderId="11" xfId="0" applyNumberFormat="1" applyFont="1" applyFill="1" applyBorder="1" applyAlignment="1" applyProtection="1">
      <alignment horizontal="center"/>
    </xf>
    <xf numFmtId="2" fontId="18" fillId="3" borderId="9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/>
    </xf>
    <xf numFmtId="2" fontId="12" fillId="0" borderId="0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/>
    <xf numFmtId="0" fontId="16" fillId="0" borderId="9" xfId="0" applyFont="1" applyBorder="1"/>
    <xf numFmtId="0" fontId="12" fillId="0" borderId="1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9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/>
    </xf>
    <xf numFmtId="2" fontId="12" fillId="0" borderId="9" xfId="0" applyNumberFormat="1" applyFont="1" applyFill="1" applyBorder="1" applyAlignment="1">
      <alignment horizontal="center"/>
    </xf>
    <xf numFmtId="0" fontId="12" fillId="0" borderId="11" xfId="0" applyNumberFormat="1" applyFont="1" applyFill="1" applyBorder="1" applyAlignment="1" applyProtection="1">
      <alignment horizontal="left" vertical="center"/>
    </xf>
    <xf numFmtId="0" fontId="12" fillId="0" borderId="14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center"/>
    </xf>
    <xf numFmtId="0" fontId="14" fillId="3" borderId="9" xfId="0" applyNumberFormat="1" applyFont="1" applyFill="1" applyBorder="1" applyAlignment="1" applyProtection="1">
      <alignment vertical="center"/>
    </xf>
    <xf numFmtId="2" fontId="12" fillId="3" borderId="11" xfId="0" applyNumberFormat="1" applyFont="1" applyFill="1" applyBorder="1" applyAlignment="1" applyProtection="1">
      <alignment horizontal="center"/>
    </xf>
    <xf numFmtId="0" fontId="12" fillId="0" borderId="1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3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 applyProtection="1"/>
    <xf numFmtId="0" fontId="14" fillId="0" borderId="3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12" fillId="3" borderId="9" xfId="0" applyFont="1" applyFill="1" applyBorder="1" applyAlignment="1">
      <alignment vertical="center" textRotation="90" wrapText="1"/>
    </xf>
    <xf numFmtId="0" fontId="14" fillId="3" borderId="10" xfId="0" applyNumberFormat="1" applyFont="1" applyFill="1" applyBorder="1" applyAlignment="1" applyProtection="1">
      <alignment vertical="center"/>
    </xf>
    <xf numFmtId="0" fontId="12" fillId="3" borderId="2" xfId="0" applyNumberFormat="1" applyFont="1" applyFill="1" applyBorder="1" applyAlignment="1" applyProtection="1">
      <alignment horizontal="left"/>
    </xf>
    <xf numFmtId="0" fontId="12" fillId="3" borderId="4" xfId="0" applyNumberFormat="1" applyFont="1" applyFill="1" applyBorder="1" applyAlignment="1" applyProtection="1">
      <alignment horizontal="left"/>
    </xf>
    <xf numFmtId="0" fontId="12" fillId="3" borderId="10" xfId="0" applyNumberFormat="1" applyFont="1" applyFill="1" applyBorder="1" applyAlignment="1" applyProtection="1">
      <alignment horizontal="center"/>
    </xf>
    <xf numFmtId="2" fontId="12" fillId="3" borderId="10" xfId="0" applyNumberFormat="1" applyFont="1" applyFill="1" applyBorder="1" applyAlignment="1" applyProtection="1">
      <alignment horizontal="center"/>
    </xf>
    <xf numFmtId="2" fontId="12" fillId="3" borderId="2" xfId="0" applyNumberFormat="1" applyFont="1" applyFill="1" applyBorder="1" applyAlignment="1" applyProtection="1">
      <alignment horizontal="center"/>
    </xf>
    <xf numFmtId="0" fontId="12" fillId="0" borderId="3" xfId="0" applyNumberFormat="1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 applyProtection="1">
      <alignment horizontal="center"/>
    </xf>
    <xf numFmtId="2" fontId="12" fillId="0" borderId="3" xfId="0" applyNumberFormat="1" applyFont="1" applyFill="1" applyBorder="1" applyAlignment="1" applyProtection="1">
      <alignment horizontal="center"/>
    </xf>
    <xf numFmtId="2" fontId="18" fillId="0" borderId="0" xfId="0" applyNumberFormat="1" applyFont="1" applyBorder="1"/>
    <xf numFmtId="2" fontId="11" fillId="0" borderId="9" xfId="0" applyNumberFormat="1" applyFont="1" applyFill="1" applyBorder="1" applyAlignment="1" applyProtection="1">
      <alignment horizontal="center"/>
    </xf>
    <xf numFmtId="2" fontId="19" fillId="0" borderId="9" xfId="0" applyNumberFormat="1" applyFont="1" applyBorder="1"/>
    <xf numFmtId="0" fontId="12" fillId="0" borderId="4" xfId="0" applyNumberFormat="1" applyFont="1" applyFill="1" applyBorder="1" applyAlignment="1" applyProtection="1">
      <alignment horizontal="center"/>
    </xf>
    <xf numFmtId="0" fontId="12" fillId="0" borderId="14" xfId="0" applyFont="1" applyBorder="1" applyAlignment="1">
      <alignment horizontal="center"/>
    </xf>
    <xf numFmtId="0" fontId="12" fillId="0" borderId="8" xfId="0" applyNumberFormat="1" applyFont="1" applyFill="1" applyBorder="1" applyAlignment="1" applyProtection="1">
      <alignment horizontal="center"/>
    </xf>
    <xf numFmtId="0" fontId="13" fillId="0" borderId="14" xfId="0" applyFont="1" applyBorder="1" applyAlignment="1">
      <alignment horizontal="center"/>
    </xf>
    <xf numFmtId="0" fontId="16" fillId="0" borderId="14" xfId="0" applyFont="1" applyBorder="1"/>
    <xf numFmtId="2" fontId="12" fillId="0" borderId="14" xfId="0" applyNumberFormat="1" applyFont="1" applyFill="1" applyBorder="1" applyAlignment="1">
      <alignment horizontal="center"/>
    </xf>
    <xf numFmtId="2" fontId="16" fillId="0" borderId="14" xfId="0" applyNumberFormat="1" applyFont="1" applyBorder="1"/>
    <xf numFmtId="0" fontId="12" fillId="0" borderId="11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9" xfId="0" applyNumberFormat="1" applyFont="1" applyFill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2" fontId="16" fillId="0" borderId="14" xfId="0" applyNumberFormat="1" applyFont="1" applyFill="1" applyBorder="1"/>
    <xf numFmtId="2" fontId="12" fillId="0" borderId="14" xfId="0" applyNumberFormat="1" applyFont="1" applyFill="1" applyBorder="1" applyAlignment="1" applyProtection="1">
      <alignment horizontal="center"/>
    </xf>
    <xf numFmtId="0" fontId="12" fillId="0" borderId="13" xfId="0" applyFont="1" applyBorder="1" applyAlignment="1">
      <alignment horizontal="center" vertical="center" textRotation="90" wrapText="1"/>
    </xf>
    <xf numFmtId="2" fontId="4" fillId="3" borderId="9" xfId="0" applyNumberFormat="1" applyFont="1" applyFill="1" applyBorder="1" applyAlignment="1" applyProtection="1">
      <alignment horizontal="center"/>
    </xf>
    <xf numFmtId="2" fontId="4" fillId="0" borderId="14" xfId="0" applyNumberFormat="1" applyFont="1" applyFill="1" applyBorder="1" applyAlignment="1" applyProtection="1">
      <alignment horizontal="center"/>
    </xf>
    <xf numFmtId="2" fontId="15" fillId="3" borderId="14" xfId="0" applyNumberFormat="1" applyFont="1" applyFill="1" applyBorder="1"/>
    <xf numFmtId="2" fontId="15" fillId="3" borderId="9" xfId="0" applyNumberFormat="1" applyFont="1" applyFill="1" applyBorder="1"/>
    <xf numFmtId="0" fontId="0" fillId="0" borderId="0" xfId="0" applyNumberFormat="1" applyFont="1" applyFill="1" applyBorder="1" applyAlignment="1" applyProtection="1"/>
    <xf numFmtId="0" fontId="4" fillId="4" borderId="9" xfId="0" applyNumberFormat="1" applyFont="1" applyFill="1" applyBorder="1" applyAlignment="1" applyProtection="1">
      <alignment wrapText="1"/>
    </xf>
    <xf numFmtId="0" fontId="4" fillId="4" borderId="11" xfId="0" applyNumberFormat="1" applyFont="1" applyFill="1" applyBorder="1" applyAlignment="1" applyProtection="1">
      <alignment horizontal="left" wrapText="1"/>
    </xf>
    <xf numFmtId="0" fontId="4" fillId="4" borderId="14" xfId="0" applyNumberFormat="1" applyFont="1" applyFill="1" applyBorder="1" applyAlignment="1" applyProtection="1">
      <alignment horizontal="left" wrapText="1"/>
    </xf>
    <xf numFmtId="0" fontId="4" fillId="4" borderId="9" xfId="0" applyNumberFormat="1" applyFont="1" applyFill="1" applyBorder="1" applyAlignment="1" applyProtection="1">
      <alignment horizontal="center" wrapText="1"/>
    </xf>
    <xf numFmtId="2" fontId="4" fillId="4" borderId="9" xfId="0" applyNumberFormat="1" applyFont="1" applyFill="1" applyBorder="1" applyAlignment="1" applyProtection="1">
      <alignment horizontal="center" wrapText="1"/>
    </xf>
    <xf numFmtId="2" fontId="4" fillId="0" borderId="0" xfId="0" applyNumberFormat="1" applyFont="1" applyFill="1" applyBorder="1" applyAlignment="1" applyProtection="1">
      <alignment horizontal="center" wrapText="1"/>
    </xf>
    <xf numFmtId="0" fontId="0" fillId="0" borderId="0" xfId="0" applyBorder="1"/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158"/>
  <sheetViews>
    <sheetView tabSelected="1" zoomScale="90" zoomScaleNormal="90" workbookViewId="0">
      <selection activeCell="B12" sqref="B12:J12"/>
    </sheetView>
  </sheetViews>
  <sheetFormatPr defaultColWidth="9.140625" defaultRowHeight="22.15" customHeight="1" x14ac:dyDescent="0.25"/>
  <cols>
    <col min="1" max="1" width="7.140625" style="154" customWidth="1"/>
    <col min="2" max="2" width="11" style="174" customWidth="1"/>
    <col min="3" max="3" width="9.140625" style="154" customWidth="1"/>
    <col min="4" max="4" width="42.42578125" style="154" customWidth="1"/>
    <col min="5" max="5" width="9.140625" style="154" customWidth="1"/>
    <col min="6" max="6" width="9" style="154" customWidth="1"/>
    <col min="7" max="7" width="9.42578125" style="154" customWidth="1"/>
    <col min="8" max="8" width="12.5703125" style="154" customWidth="1"/>
    <col min="9" max="9" width="12" style="154" customWidth="1"/>
    <col min="10" max="10" width="16.5703125" style="154" customWidth="1"/>
    <col min="11" max="11" width="11.7109375" style="2" customWidth="1"/>
    <col min="12" max="12" width="2.140625" style="2" hidden="1" customWidth="1"/>
    <col min="13" max="14" width="6.7109375" hidden="1" customWidth="1"/>
    <col min="15" max="15" width="8" hidden="1" customWidth="1"/>
    <col min="16" max="17" width="6.7109375" hidden="1" customWidth="1"/>
    <col min="18" max="18" width="8.28515625" hidden="1" customWidth="1"/>
    <col min="19" max="19" width="7.85546875" hidden="1" customWidth="1"/>
    <col min="20" max="20" width="7.7109375" hidden="1" customWidth="1"/>
    <col min="21" max="21" width="7.42578125" hidden="1" customWidth="1"/>
    <col min="22" max="22" width="7.7109375" hidden="1" customWidth="1"/>
    <col min="23" max="25" width="6.7109375" hidden="1" customWidth="1"/>
  </cols>
  <sheetData>
    <row r="1" spans="2:25" ht="22.1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25" ht="16.149999999999999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</row>
    <row r="3" spans="2:25" ht="13.9" customHeight="1" x14ac:dyDescent="0.25">
      <c r="B3" s="4" t="s">
        <v>2</v>
      </c>
      <c r="C3" s="4"/>
      <c r="D3" s="4"/>
      <c r="E3" s="4"/>
      <c r="F3" s="4"/>
      <c r="G3" s="4"/>
      <c r="H3" s="4"/>
      <c r="I3" s="4"/>
      <c r="J3" s="4"/>
    </row>
    <row r="4" spans="2:25" ht="22.15" customHeight="1" x14ac:dyDescent="0.25">
      <c r="B4" s="5"/>
      <c r="C4" s="5"/>
      <c r="D4" s="5"/>
      <c r="E4" s="5"/>
      <c r="F4" s="5"/>
      <c r="G4" s="5"/>
      <c r="H4" s="5"/>
      <c r="I4" s="5"/>
      <c r="J4" s="5"/>
    </row>
    <row r="5" spans="2:25" ht="22.15" customHeight="1" x14ac:dyDescent="0.25">
      <c r="B5" s="5"/>
      <c r="C5" s="5"/>
      <c r="D5" s="5"/>
      <c r="E5" s="5"/>
      <c r="F5" s="5"/>
      <c r="G5" s="6"/>
      <c r="H5" s="7" t="s">
        <v>3</v>
      </c>
      <c r="I5" s="7"/>
      <c r="J5" s="7"/>
    </row>
    <row r="6" spans="2:25" ht="22.15" customHeight="1" x14ac:dyDescent="0.25">
      <c r="B6" s="5"/>
      <c r="C6" s="5"/>
      <c r="D6" s="5"/>
      <c r="E6" s="5"/>
      <c r="F6" s="5"/>
      <c r="G6" s="7" t="s">
        <v>4</v>
      </c>
      <c r="H6" s="7"/>
      <c r="I6" s="7"/>
      <c r="J6" s="7"/>
    </row>
    <row r="7" spans="2:25" ht="22.15" customHeight="1" x14ac:dyDescent="0.25">
      <c r="B7" s="5"/>
      <c r="C7" s="5"/>
      <c r="D7" s="5"/>
      <c r="E7" s="5"/>
      <c r="F7" s="5"/>
      <c r="G7" s="7" t="s">
        <v>5</v>
      </c>
      <c r="H7" s="7"/>
      <c r="I7" s="7"/>
      <c r="J7" s="7"/>
    </row>
    <row r="8" spans="2:25" ht="22.15" customHeight="1" x14ac:dyDescent="0.25">
      <c r="B8" s="8"/>
      <c r="C8" s="8"/>
      <c r="D8" s="8"/>
      <c r="E8" s="8"/>
      <c r="F8" s="8"/>
      <c r="G8" s="9" t="s">
        <v>6</v>
      </c>
      <c r="H8" s="9"/>
      <c r="I8" s="9"/>
      <c r="J8" s="9"/>
    </row>
    <row r="9" spans="2:25" ht="22.15" customHeight="1" x14ac:dyDescent="0.25">
      <c r="B9" s="8"/>
      <c r="C9" s="8"/>
      <c r="D9" s="8"/>
      <c r="E9" s="8"/>
      <c r="F9" s="8"/>
      <c r="G9" s="8"/>
      <c r="H9" s="8"/>
      <c r="I9" s="8"/>
      <c r="J9" s="8"/>
    </row>
    <row r="10" spans="2:25" ht="22.15" customHeight="1" x14ac:dyDescent="0.35">
      <c r="B10" s="10"/>
      <c r="C10" s="10"/>
      <c r="D10" s="10"/>
      <c r="E10" s="10"/>
      <c r="F10" s="10"/>
      <c r="G10" s="10"/>
      <c r="H10" s="10"/>
      <c r="I10" s="10"/>
      <c r="J10" s="11"/>
      <c r="K10" s="12" t="s">
        <v>7</v>
      </c>
      <c r="L10" s="12"/>
      <c r="M10" s="13">
        <v>0.123</v>
      </c>
      <c r="N10" s="13">
        <v>7.5999999999999998E-2</v>
      </c>
      <c r="O10" s="13">
        <v>0</v>
      </c>
      <c r="P10" s="13">
        <v>1.68</v>
      </c>
      <c r="Q10" s="13">
        <v>0.06</v>
      </c>
      <c r="R10" s="13">
        <v>141.9</v>
      </c>
      <c r="S10" s="13">
        <v>37.5</v>
      </c>
      <c r="T10" s="13">
        <v>1.47</v>
      </c>
      <c r="U10" s="13">
        <v>12.3</v>
      </c>
      <c r="V10" s="13">
        <v>38.700000000000003</v>
      </c>
      <c r="W10" s="13">
        <v>1.08</v>
      </c>
      <c r="X10" s="13">
        <v>0</v>
      </c>
      <c r="Y10" s="13">
        <v>8.64</v>
      </c>
    </row>
    <row r="11" spans="2:25" ht="22.15" customHeight="1" x14ac:dyDescent="0.35">
      <c r="B11" s="10"/>
      <c r="C11" s="10"/>
      <c r="D11" s="10"/>
      <c r="E11" s="10"/>
      <c r="F11" s="10"/>
      <c r="G11" s="10"/>
      <c r="H11" s="10"/>
      <c r="I11" s="10"/>
      <c r="J11" s="11"/>
      <c r="K11" s="12" t="s">
        <v>8</v>
      </c>
      <c r="L11" s="12"/>
      <c r="M11" s="13">
        <v>0.13</v>
      </c>
      <c r="N11" s="13">
        <v>0.1</v>
      </c>
      <c r="O11" s="13">
        <v>0</v>
      </c>
      <c r="P11" s="13">
        <v>1.1399999999999999</v>
      </c>
      <c r="Q11" s="13">
        <v>0.12</v>
      </c>
      <c r="R11" s="13">
        <v>180.9</v>
      </c>
      <c r="S11" s="13">
        <v>21.9</v>
      </c>
      <c r="T11" s="13">
        <v>0.36</v>
      </c>
      <c r="U11" s="13">
        <v>12</v>
      </c>
      <c r="V11" s="13">
        <v>37.5</v>
      </c>
      <c r="W11" s="13">
        <v>0.85</v>
      </c>
      <c r="X11" s="13">
        <v>0</v>
      </c>
      <c r="Y11" s="13">
        <v>9.27</v>
      </c>
    </row>
    <row r="12" spans="2:25" ht="22.15" customHeight="1" x14ac:dyDescent="0.3">
      <c r="B12" s="14" t="s">
        <v>9</v>
      </c>
      <c r="C12" s="15"/>
      <c r="D12" s="15"/>
      <c r="E12" s="15"/>
      <c r="F12" s="15"/>
      <c r="G12" s="15"/>
      <c r="H12" s="15"/>
      <c r="I12" s="15"/>
      <c r="J12" s="16"/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2:25" ht="22.15" customHeight="1" x14ac:dyDescent="0.3">
      <c r="B13" s="19" t="s">
        <v>10</v>
      </c>
      <c r="C13" s="20"/>
      <c r="D13" s="20"/>
      <c r="E13" s="20"/>
      <c r="F13" s="20"/>
      <c r="G13" s="20"/>
      <c r="H13" s="20"/>
      <c r="I13" s="20"/>
      <c r="J13" s="21"/>
    </row>
    <row r="14" spans="2:25" ht="22.15" customHeight="1" x14ac:dyDescent="0.3">
      <c r="B14" s="19" t="s">
        <v>11</v>
      </c>
      <c r="C14" s="20"/>
      <c r="D14" s="20"/>
      <c r="E14" s="20"/>
      <c r="F14" s="20"/>
      <c r="G14" s="20"/>
      <c r="H14" s="20"/>
      <c r="I14" s="20"/>
      <c r="J14" s="21"/>
    </row>
    <row r="15" spans="2:25" ht="22.15" customHeight="1" x14ac:dyDescent="0.3">
      <c r="B15" s="22" t="s">
        <v>12</v>
      </c>
      <c r="C15" s="23"/>
      <c r="D15" s="23"/>
      <c r="E15" s="23"/>
      <c r="F15" s="23"/>
      <c r="G15" s="23"/>
      <c r="H15" s="23"/>
      <c r="I15" s="23"/>
      <c r="J15" s="24"/>
    </row>
    <row r="16" spans="2:25" ht="22.15" customHeight="1" x14ac:dyDescent="0.25">
      <c r="B16" s="25"/>
      <c r="C16" s="25"/>
      <c r="D16" s="26"/>
      <c r="E16" s="27" t="s">
        <v>13</v>
      </c>
      <c r="F16" s="27">
        <v>7.5</v>
      </c>
      <c r="G16" s="27">
        <v>0.8</v>
      </c>
      <c r="H16" s="27">
        <v>49.2</v>
      </c>
      <c r="I16" s="27">
        <v>262</v>
      </c>
      <c r="J16" s="28"/>
    </row>
    <row r="17" spans="1:25" s="18" customFormat="1" ht="22.15" customHeight="1" x14ac:dyDescent="0.25">
      <c r="A17" s="28"/>
      <c r="B17" s="29"/>
      <c r="C17" s="29"/>
      <c r="D17" s="29"/>
      <c r="E17" s="27" t="s">
        <v>14</v>
      </c>
      <c r="F17" s="27">
        <v>4.7</v>
      </c>
      <c r="G17" s="27">
        <v>0.7</v>
      </c>
      <c r="H17" s="27">
        <v>49.8</v>
      </c>
      <c r="I17" s="27">
        <v>214</v>
      </c>
      <c r="J17" s="30"/>
      <c r="K17" s="17"/>
      <c r="L17" s="17"/>
    </row>
    <row r="18" spans="1:25" s="35" customFormat="1" ht="22.15" customHeight="1" x14ac:dyDescent="0.25">
      <c r="A18" s="31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5" customFormat="1" ht="22.15" customHeight="1" x14ac:dyDescent="0.25">
      <c r="A19" s="31"/>
      <c r="B19" s="36" t="s">
        <v>16</v>
      </c>
      <c r="C19" s="37" t="s">
        <v>17</v>
      </c>
      <c r="D19" s="38"/>
      <c r="E19" s="36" t="s">
        <v>18</v>
      </c>
      <c r="F19" s="39" t="s">
        <v>19</v>
      </c>
      <c r="G19" s="40"/>
      <c r="H19" s="40"/>
      <c r="I19" s="36" t="s">
        <v>20</v>
      </c>
      <c r="J19" s="32" t="s">
        <v>21</v>
      </c>
      <c r="K19" s="41" t="s">
        <v>22</v>
      </c>
      <c r="L19" s="42"/>
      <c r="M19" s="34" t="s">
        <v>23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s="35" customFormat="1" ht="41.45" customHeight="1" x14ac:dyDescent="0.25">
      <c r="A20" s="31"/>
      <c r="B20" s="43"/>
      <c r="C20" s="44"/>
      <c r="D20" s="45"/>
      <c r="E20" s="43"/>
      <c r="F20" s="46" t="s">
        <v>24</v>
      </c>
      <c r="G20" s="46" t="s">
        <v>25</v>
      </c>
      <c r="H20" s="46" t="s">
        <v>26</v>
      </c>
      <c r="I20" s="43"/>
      <c r="J20" s="32"/>
      <c r="K20" s="47"/>
      <c r="L20" s="48"/>
      <c r="M20" s="49" t="s">
        <v>27</v>
      </c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 spans="1:25" s="56" customFormat="1" ht="22.15" customHeight="1" x14ac:dyDescent="0.25">
      <c r="A21" s="50"/>
      <c r="B21" s="51" t="s">
        <v>27</v>
      </c>
      <c r="C21" s="52"/>
      <c r="D21" s="52"/>
      <c r="E21" s="52"/>
      <c r="F21" s="52"/>
      <c r="G21" s="52"/>
      <c r="H21" s="52"/>
      <c r="I21" s="52"/>
      <c r="J21" s="52"/>
      <c r="K21" s="53"/>
      <c r="L21" s="54"/>
      <c r="M21" s="55" t="s">
        <v>28</v>
      </c>
      <c r="N21" s="55" t="s">
        <v>29</v>
      </c>
      <c r="O21" s="55" t="s">
        <v>30</v>
      </c>
      <c r="P21" s="55" t="s">
        <v>31</v>
      </c>
      <c r="Q21" s="55" t="s">
        <v>32</v>
      </c>
      <c r="R21" s="55" t="s">
        <v>33</v>
      </c>
      <c r="S21" s="55" t="s">
        <v>34</v>
      </c>
      <c r="T21" s="55" t="s">
        <v>35</v>
      </c>
      <c r="U21" s="55" t="s">
        <v>36</v>
      </c>
      <c r="V21" s="55" t="s">
        <v>37</v>
      </c>
      <c r="W21" s="55" t="s">
        <v>38</v>
      </c>
      <c r="X21" s="55" t="s">
        <v>39</v>
      </c>
      <c r="Y21" s="55" t="s">
        <v>40</v>
      </c>
    </row>
    <row r="22" spans="1:25" s="35" customFormat="1" ht="22.15" customHeight="1" x14ac:dyDescent="0.25">
      <c r="A22" s="31"/>
      <c r="B22" s="57" t="s">
        <v>41</v>
      </c>
      <c r="C22" s="58" t="s">
        <v>42</v>
      </c>
      <c r="D22" s="59"/>
      <c r="E22" s="60">
        <v>70</v>
      </c>
      <c r="F22" s="61">
        <v>0.59</v>
      </c>
      <c r="G22" s="61">
        <v>0</v>
      </c>
      <c r="H22" s="61">
        <v>1.86</v>
      </c>
      <c r="I22" s="61">
        <v>10.61</v>
      </c>
      <c r="J22" s="62" t="s">
        <v>43</v>
      </c>
      <c r="K22" s="63">
        <v>11.81</v>
      </c>
      <c r="L22" s="63"/>
      <c r="M22" s="64">
        <v>0.03</v>
      </c>
      <c r="N22" s="64">
        <v>0.03</v>
      </c>
      <c r="O22" s="64">
        <v>7</v>
      </c>
      <c r="P22" s="64">
        <v>0.14000000000000001</v>
      </c>
      <c r="Q22" s="64">
        <v>7</v>
      </c>
      <c r="R22" s="64">
        <v>5.9</v>
      </c>
      <c r="S22" s="64">
        <v>99.1</v>
      </c>
      <c r="T22" s="64">
        <v>16.399999999999999</v>
      </c>
      <c r="U22" s="64">
        <v>9.4</v>
      </c>
      <c r="V22" s="64">
        <v>29.1</v>
      </c>
      <c r="W22" s="64">
        <v>1.1000000000000001</v>
      </c>
      <c r="X22" s="64">
        <v>2.1</v>
      </c>
      <c r="Y22" s="64">
        <v>0</v>
      </c>
    </row>
    <row r="23" spans="1:25" s="35" customFormat="1" ht="22.15" customHeight="1" x14ac:dyDescent="0.25">
      <c r="A23" s="31"/>
      <c r="B23" s="65"/>
      <c r="C23" s="58" t="s">
        <v>44</v>
      </c>
      <c r="D23" s="59"/>
      <c r="E23" s="60">
        <v>170</v>
      </c>
      <c r="F23" s="61">
        <v>8.73</v>
      </c>
      <c r="G23" s="61">
        <v>8.0500000000000007</v>
      </c>
      <c r="H23" s="61">
        <v>34.68</v>
      </c>
      <c r="I23" s="61">
        <v>245.37</v>
      </c>
      <c r="J23" s="62" t="s">
        <v>45</v>
      </c>
      <c r="K23" s="63">
        <v>18.420000000000002</v>
      </c>
      <c r="L23" s="63"/>
      <c r="M23" s="64">
        <v>0.06</v>
      </c>
      <c r="N23" s="64">
        <v>0.08</v>
      </c>
      <c r="O23" s="64">
        <v>39.67</v>
      </c>
      <c r="P23" s="64">
        <v>0.56999999999999995</v>
      </c>
      <c r="Q23" s="64">
        <v>0</v>
      </c>
      <c r="R23" s="64">
        <v>385.33</v>
      </c>
      <c r="S23" s="64">
        <v>24.93</v>
      </c>
      <c r="T23" s="64">
        <v>208.53</v>
      </c>
      <c r="U23" s="64">
        <v>13.6</v>
      </c>
      <c r="V23" s="64">
        <v>120.13</v>
      </c>
      <c r="W23" s="64">
        <v>0</v>
      </c>
      <c r="X23" s="64">
        <v>22.67</v>
      </c>
      <c r="Y23" s="64">
        <v>0</v>
      </c>
    </row>
    <row r="24" spans="1:25" s="35" customFormat="1" ht="22.15" customHeight="1" x14ac:dyDescent="0.25">
      <c r="A24" s="31"/>
      <c r="B24" s="65"/>
      <c r="C24" s="58" t="s">
        <v>46</v>
      </c>
      <c r="D24" s="59"/>
      <c r="E24" s="60">
        <v>35</v>
      </c>
      <c r="F24" s="61">
        <f>F16/100*35</f>
        <v>2.625</v>
      </c>
      <c r="G24" s="61">
        <f t="shared" ref="G24:I25" si="0">G16/100*35</f>
        <v>0.28000000000000003</v>
      </c>
      <c r="H24" s="61">
        <f t="shared" si="0"/>
        <v>17.220000000000002</v>
      </c>
      <c r="I24" s="61">
        <f t="shared" si="0"/>
        <v>91.7</v>
      </c>
      <c r="J24" s="60" t="s">
        <v>47</v>
      </c>
      <c r="K24" s="63">
        <v>2.99</v>
      </c>
      <c r="L24" s="63"/>
      <c r="M24" s="64">
        <f>M10/30*35</f>
        <v>0.14350000000000002</v>
      </c>
      <c r="N24" s="64">
        <f t="shared" ref="N24:Y24" si="1">N10/30*35</f>
        <v>8.8666666666666658E-2</v>
      </c>
      <c r="O24" s="64">
        <f t="shared" si="1"/>
        <v>0</v>
      </c>
      <c r="P24" s="64">
        <f t="shared" si="1"/>
        <v>1.96</v>
      </c>
      <c r="Q24" s="64">
        <f t="shared" si="1"/>
        <v>7.0000000000000007E-2</v>
      </c>
      <c r="R24" s="64">
        <f t="shared" si="1"/>
        <v>165.55</v>
      </c>
      <c r="S24" s="64">
        <f t="shared" si="1"/>
        <v>43.75</v>
      </c>
      <c r="T24" s="64">
        <f t="shared" si="1"/>
        <v>1.7150000000000001</v>
      </c>
      <c r="U24" s="64">
        <f t="shared" si="1"/>
        <v>14.350000000000001</v>
      </c>
      <c r="V24" s="64">
        <f t="shared" si="1"/>
        <v>45.15</v>
      </c>
      <c r="W24" s="64">
        <f t="shared" si="1"/>
        <v>1.2600000000000002</v>
      </c>
      <c r="X24" s="64">
        <f t="shared" si="1"/>
        <v>0</v>
      </c>
      <c r="Y24" s="64">
        <f t="shared" si="1"/>
        <v>10.080000000000002</v>
      </c>
    </row>
    <row r="25" spans="1:25" s="35" customFormat="1" ht="22.15" customHeight="1" x14ac:dyDescent="0.25">
      <c r="A25" s="31"/>
      <c r="B25" s="65"/>
      <c r="C25" s="58" t="s">
        <v>48</v>
      </c>
      <c r="D25" s="59"/>
      <c r="E25" s="60">
        <v>30</v>
      </c>
      <c r="F25" s="61">
        <f>F17/100*35</f>
        <v>1.645</v>
      </c>
      <c r="G25" s="61">
        <f t="shared" si="0"/>
        <v>0.24499999999999997</v>
      </c>
      <c r="H25" s="61">
        <f t="shared" si="0"/>
        <v>17.43</v>
      </c>
      <c r="I25" s="61">
        <f t="shared" si="0"/>
        <v>74.900000000000006</v>
      </c>
      <c r="J25" s="60" t="s">
        <v>47</v>
      </c>
      <c r="K25" s="63">
        <v>2.56</v>
      </c>
      <c r="L25" s="63"/>
      <c r="M25" s="64">
        <f>M11</f>
        <v>0.13</v>
      </c>
      <c r="N25" s="64">
        <f t="shared" ref="N25:Y25" si="2">N11</f>
        <v>0.1</v>
      </c>
      <c r="O25" s="64">
        <f t="shared" si="2"/>
        <v>0</v>
      </c>
      <c r="P25" s="64">
        <f t="shared" si="2"/>
        <v>1.1399999999999999</v>
      </c>
      <c r="Q25" s="64">
        <f t="shared" si="2"/>
        <v>0.12</v>
      </c>
      <c r="R25" s="64">
        <f t="shared" si="2"/>
        <v>180.9</v>
      </c>
      <c r="S25" s="64">
        <f t="shared" si="2"/>
        <v>21.9</v>
      </c>
      <c r="T25" s="64">
        <f t="shared" si="2"/>
        <v>0.36</v>
      </c>
      <c r="U25" s="64">
        <f t="shared" si="2"/>
        <v>12</v>
      </c>
      <c r="V25" s="64">
        <f t="shared" si="2"/>
        <v>37.5</v>
      </c>
      <c r="W25" s="64">
        <f t="shared" si="2"/>
        <v>0.85</v>
      </c>
      <c r="X25" s="64">
        <f t="shared" si="2"/>
        <v>0</v>
      </c>
      <c r="Y25" s="64">
        <f t="shared" si="2"/>
        <v>9.27</v>
      </c>
    </row>
    <row r="26" spans="1:25" s="35" customFormat="1" ht="22.15" customHeight="1" x14ac:dyDescent="0.25">
      <c r="A26" s="31"/>
      <c r="B26" s="65"/>
      <c r="C26" s="58" t="s">
        <v>49</v>
      </c>
      <c r="D26" s="59"/>
      <c r="E26" s="60">
        <v>200</v>
      </c>
      <c r="F26" s="61">
        <v>0.3</v>
      </c>
      <c r="G26" s="61">
        <v>0</v>
      </c>
      <c r="H26" s="61">
        <v>6.7</v>
      </c>
      <c r="I26" s="61">
        <v>27.6</v>
      </c>
      <c r="J26" s="62" t="s">
        <v>50</v>
      </c>
      <c r="K26" s="63">
        <v>3.22</v>
      </c>
      <c r="L26" s="63"/>
      <c r="M26" s="64">
        <v>0</v>
      </c>
      <c r="N26" s="64">
        <v>0.01</v>
      </c>
      <c r="O26" s="64">
        <v>0</v>
      </c>
      <c r="P26" s="64">
        <v>7.0000000000000007E-2</v>
      </c>
      <c r="Q26" s="64">
        <v>1</v>
      </c>
      <c r="R26" s="64">
        <v>2</v>
      </c>
      <c r="S26" s="64">
        <v>36</v>
      </c>
      <c r="T26" s="64">
        <v>6</v>
      </c>
      <c r="U26" s="64">
        <v>5</v>
      </c>
      <c r="V26" s="64">
        <v>8</v>
      </c>
      <c r="W26" s="64">
        <v>1</v>
      </c>
      <c r="X26" s="64">
        <v>0</v>
      </c>
      <c r="Y26" s="64">
        <v>0</v>
      </c>
    </row>
    <row r="27" spans="1:25" s="35" customFormat="1" ht="22.15" customHeight="1" x14ac:dyDescent="0.25">
      <c r="A27" s="31"/>
      <c r="B27" s="65"/>
      <c r="C27" s="58" t="s">
        <v>51</v>
      </c>
      <c r="D27" s="59"/>
      <c r="E27" s="60">
        <v>75</v>
      </c>
      <c r="F27" s="61">
        <v>5.43</v>
      </c>
      <c r="G27" s="61">
        <v>6.38</v>
      </c>
      <c r="H27" s="61">
        <v>24.75</v>
      </c>
      <c r="I27" s="61">
        <v>186</v>
      </c>
      <c r="J27" s="62" t="s">
        <v>47</v>
      </c>
      <c r="K27" s="63">
        <v>28</v>
      </c>
      <c r="L27" s="63"/>
      <c r="M27" s="64">
        <v>7.0000000000000007E-2</v>
      </c>
      <c r="N27" s="64">
        <v>0.13</v>
      </c>
      <c r="O27" s="64">
        <v>37.049999999999997</v>
      </c>
      <c r="P27" s="64">
        <v>2.81</v>
      </c>
      <c r="Q27" s="64">
        <v>0.1</v>
      </c>
      <c r="R27" s="64">
        <v>263.25</v>
      </c>
      <c r="S27" s="64">
        <v>96.08</v>
      </c>
      <c r="T27" s="64">
        <v>68.81</v>
      </c>
      <c r="U27" s="64">
        <v>14.69</v>
      </c>
      <c r="V27" s="64">
        <v>120.83</v>
      </c>
      <c r="W27" s="64">
        <v>0.73</v>
      </c>
      <c r="X27" s="64">
        <v>1.31</v>
      </c>
      <c r="Y27" s="64">
        <v>14.6</v>
      </c>
    </row>
    <row r="28" spans="1:25" s="56" customFormat="1" ht="22.15" customHeight="1" x14ac:dyDescent="0.25">
      <c r="A28" s="66"/>
      <c r="B28" s="67"/>
      <c r="C28" s="68" t="s">
        <v>52</v>
      </c>
      <c r="D28" s="69"/>
      <c r="E28" s="70">
        <v>200</v>
      </c>
      <c r="F28" s="71">
        <v>0.6</v>
      </c>
      <c r="G28" s="71">
        <v>0</v>
      </c>
      <c r="H28" s="71">
        <v>33</v>
      </c>
      <c r="I28" s="71">
        <v>134.4</v>
      </c>
      <c r="J28" s="72" t="s">
        <v>47</v>
      </c>
      <c r="K28" s="73">
        <v>35</v>
      </c>
      <c r="L28" s="73"/>
      <c r="M28" s="74">
        <v>0.02</v>
      </c>
      <c r="N28" s="74">
        <v>0.02</v>
      </c>
      <c r="O28" s="74">
        <v>0</v>
      </c>
      <c r="P28" s="74">
        <v>0.04</v>
      </c>
      <c r="Q28" s="74">
        <v>4</v>
      </c>
      <c r="R28" s="74">
        <v>12</v>
      </c>
      <c r="S28" s="74">
        <v>240</v>
      </c>
      <c r="T28" s="74">
        <v>14</v>
      </c>
      <c r="U28" s="74">
        <v>8</v>
      </c>
      <c r="V28" s="74">
        <v>14</v>
      </c>
      <c r="W28" s="74">
        <v>2.8</v>
      </c>
      <c r="X28" s="74">
        <v>2</v>
      </c>
      <c r="Y28" s="74">
        <v>0</v>
      </c>
    </row>
    <row r="29" spans="1:25" s="35" customFormat="1" ht="22.15" customHeight="1" x14ac:dyDescent="0.25">
      <c r="A29" s="31"/>
      <c r="B29" s="75"/>
      <c r="C29" s="76" t="s">
        <v>53</v>
      </c>
      <c r="D29" s="77"/>
      <c r="E29" s="78">
        <f>SUM(E22:E28)</f>
        <v>780</v>
      </c>
      <c r="F29" s="79">
        <f t="shared" ref="F29:I29" si="3">SUM(F22:F28)</f>
        <v>19.920000000000002</v>
      </c>
      <c r="G29" s="79">
        <f t="shared" si="3"/>
        <v>14.954999999999998</v>
      </c>
      <c r="H29" s="79">
        <f t="shared" si="3"/>
        <v>135.63999999999999</v>
      </c>
      <c r="I29" s="79">
        <f t="shared" si="3"/>
        <v>770.58</v>
      </c>
      <c r="J29" s="80"/>
      <c r="K29" s="79">
        <f>SUM(K22:K28)</f>
        <v>102</v>
      </c>
      <c r="L29" s="63"/>
      <c r="M29" s="81">
        <f>SUM(M22:M28)</f>
        <v>0.45350000000000007</v>
      </c>
      <c r="N29" s="81">
        <f t="shared" ref="N29:Y29" si="4">SUM(N22:N28)</f>
        <v>0.45866666666666667</v>
      </c>
      <c r="O29" s="81">
        <f t="shared" si="4"/>
        <v>83.72</v>
      </c>
      <c r="P29" s="81">
        <f t="shared" si="4"/>
        <v>6.7299999999999995</v>
      </c>
      <c r="Q29" s="81">
        <f t="shared" si="4"/>
        <v>12.290000000000001</v>
      </c>
      <c r="R29" s="81">
        <f t="shared" si="4"/>
        <v>1014.93</v>
      </c>
      <c r="S29" s="81">
        <f t="shared" si="4"/>
        <v>561.76</v>
      </c>
      <c r="T29" s="81">
        <f t="shared" si="4"/>
        <v>315.81500000000005</v>
      </c>
      <c r="U29" s="81">
        <f t="shared" si="4"/>
        <v>77.040000000000006</v>
      </c>
      <c r="V29" s="81">
        <f t="shared" si="4"/>
        <v>374.71</v>
      </c>
      <c r="W29" s="81">
        <f t="shared" si="4"/>
        <v>7.7400000000000011</v>
      </c>
      <c r="X29" s="81">
        <f t="shared" si="4"/>
        <v>28.080000000000002</v>
      </c>
      <c r="Y29" s="81">
        <f t="shared" si="4"/>
        <v>33.950000000000003</v>
      </c>
    </row>
    <row r="30" spans="1:25" s="56" customFormat="1" ht="22.15" customHeight="1" x14ac:dyDescent="0.25">
      <c r="A30" s="50"/>
      <c r="B30" s="82"/>
      <c r="C30" s="83"/>
      <c r="D30" s="83"/>
      <c r="E30" s="50"/>
      <c r="F30" s="84"/>
      <c r="G30" s="84"/>
      <c r="H30" s="84"/>
      <c r="I30" s="84"/>
      <c r="J30" s="50"/>
      <c r="K30" s="6"/>
      <c r="L30" s="6"/>
    </row>
    <row r="31" spans="1:25" s="56" customFormat="1" ht="22.15" customHeight="1" x14ac:dyDescent="0.25">
      <c r="A31" s="50"/>
      <c r="B31" s="82"/>
      <c r="C31" s="85"/>
      <c r="D31" s="85"/>
      <c r="E31" s="84"/>
      <c r="F31" s="84"/>
      <c r="G31" s="84"/>
      <c r="H31" s="84"/>
      <c r="I31" s="84"/>
      <c r="J31" s="50"/>
      <c r="K31" s="6"/>
      <c r="L31" s="6"/>
    </row>
    <row r="32" spans="1:25" s="35" customFormat="1" ht="22.15" customHeight="1" x14ac:dyDescent="0.25">
      <c r="A32" s="31"/>
      <c r="B32" s="32" t="s">
        <v>15</v>
      </c>
      <c r="C32" s="32"/>
      <c r="D32" s="32"/>
      <c r="E32" s="32"/>
      <c r="F32" s="32"/>
      <c r="G32" s="32"/>
      <c r="H32" s="32"/>
      <c r="I32" s="32"/>
      <c r="J32" s="32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5" customFormat="1" ht="22.15" customHeight="1" x14ac:dyDescent="0.25">
      <c r="A33" s="31"/>
      <c r="B33" s="36" t="s">
        <v>16</v>
      </c>
      <c r="C33" s="37" t="s">
        <v>17</v>
      </c>
      <c r="D33" s="38"/>
      <c r="E33" s="36" t="s">
        <v>18</v>
      </c>
      <c r="F33" s="39" t="s">
        <v>19</v>
      </c>
      <c r="G33" s="40"/>
      <c r="H33" s="40"/>
      <c r="I33" s="36" t="s">
        <v>20</v>
      </c>
      <c r="J33" s="39" t="s">
        <v>21</v>
      </c>
      <c r="K33" s="41" t="s">
        <v>22</v>
      </c>
      <c r="L33" s="42"/>
      <c r="M33" s="34" t="s">
        <v>23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s="35" customFormat="1" ht="37.9" customHeight="1" x14ac:dyDescent="0.25">
      <c r="A34" s="31"/>
      <c r="B34" s="43"/>
      <c r="C34" s="44"/>
      <c r="D34" s="45"/>
      <c r="E34" s="43"/>
      <c r="F34" s="46" t="s">
        <v>24</v>
      </c>
      <c r="G34" s="46" t="s">
        <v>25</v>
      </c>
      <c r="H34" s="46" t="s">
        <v>26</v>
      </c>
      <c r="I34" s="43"/>
      <c r="J34" s="39"/>
      <c r="K34" s="47"/>
      <c r="L34" s="48"/>
      <c r="M34" s="49" t="s">
        <v>54</v>
      </c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spans="1:25" s="56" customFormat="1" ht="22.15" customHeight="1" x14ac:dyDescent="0.25">
      <c r="A35" s="50"/>
      <c r="B35" s="51" t="s">
        <v>54</v>
      </c>
      <c r="C35" s="52"/>
      <c r="D35" s="52"/>
      <c r="E35" s="52"/>
      <c r="F35" s="52"/>
      <c r="G35" s="52"/>
      <c r="H35" s="52"/>
      <c r="I35" s="52"/>
      <c r="J35" s="52"/>
      <c r="K35" s="53"/>
      <c r="L35" s="54"/>
      <c r="M35" s="55" t="s">
        <v>28</v>
      </c>
      <c r="N35" s="55" t="s">
        <v>29</v>
      </c>
      <c r="O35" s="55" t="s">
        <v>30</v>
      </c>
      <c r="P35" s="55" t="s">
        <v>31</v>
      </c>
      <c r="Q35" s="55" t="s">
        <v>32</v>
      </c>
      <c r="R35" s="55" t="s">
        <v>33</v>
      </c>
      <c r="S35" s="55" t="s">
        <v>34</v>
      </c>
      <c r="T35" s="55" t="s">
        <v>35</v>
      </c>
      <c r="U35" s="55" t="s">
        <v>36</v>
      </c>
      <c r="V35" s="55" t="s">
        <v>37</v>
      </c>
      <c r="W35" s="55" t="s">
        <v>38</v>
      </c>
      <c r="X35" s="55" t="s">
        <v>39</v>
      </c>
      <c r="Y35" s="55" t="s">
        <v>40</v>
      </c>
    </row>
    <row r="36" spans="1:25" s="31" customFormat="1" ht="22.15" customHeight="1" x14ac:dyDescent="0.25">
      <c r="B36" s="57" t="s">
        <v>41</v>
      </c>
      <c r="C36" s="58" t="s">
        <v>55</v>
      </c>
      <c r="D36" s="59"/>
      <c r="E36" s="60">
        <v>200</v>
      </c>
      <c r="F36" s="61">
        <v>7.92</v>
      </c>
      <c r="G36" s="61">
        <v>3.9</v>
      </c>
      <c r="H36" s="61">
        <v>14.36</v>
      </c>
      <c r="I36" s="61">
        <v>124.12</v>
      </c>
      <c r="J36" s="86" t="s">
        <v>56</v>
      </c>
      <c r="K36" s="63">
        <v>29.82</v>
      </c>
      <c r="L36" s="63"/>
      <c r="M36" s="87">
        <v>0.06</v>
      </c>
      <c r="N36" s="87">
        <v>0.06</v>
      </c>
      <c r="O36" s="87">
        <v>49</v>
      </c>
      <c r="P36" s="87">
        <v>1.1200000000000001</v>
      </c>
      <c r="Q36" s="87">
        <v>5.6</v>
      </c>
      <c r="R36" s="87">
        <v>136</v>
      </c>
      <c r="S36" s="87">
        <v>445.6</v>
      </c>
      <c r="T36" s="87">
        <v>70.2</v>
      </c>
      <c r="U36" s="87">
        <v>33.799999999999997</v>
      </c>
      <c r="V36" s="87">
        <v>106.6</v>
      </c>
      <c r="W36" s="87">
        <v>0.8</v>
      </c>
      <c r="X36" s="87">
        <v>31.8</v>
      </c>
      <c r="Y36" s="87">
        <v>12</v>
      </c>
    </row>
    <row r="37" spans="1:25" s="35" customFormat="1" ht="22.15" customHeight="1" x14ac:dyDescent="0.25">
      <c r="A37" s="31"/>
      <c r="B37" s="65"/>
      <c r="C37" s="58" t="s">
        <v>57</v>
      </c>
      <c r="D37" s="59"/>
      <c r="E37" s="60">
        <v>150</v>
      </c>
      <c r="F37" s="61">
        <v>8.1999999999999993</v>
      </c>
      <c r="G37" s="61">
        <v>6.5</v>
      </c>
      <c r="H37" s="61">
        <v>42.8</v>
      </c>
      <c r="I37" s="61">
        <v>262.5</v>
      </c>
      <c r="J37" s="86" t="s">
        <v>58</v>
      </c>
      <c r="K37" s="63">
        <v>10.68</v>
      </c>
      <c r="L37" s="63"/>
      <c r="M37" s="64">
        <v>0.3</v>
      </c>
      <c r="N37" s="64">
        <v>0.1</v>
      </c>
      <c r="O37" s="64">
        <v>20</v>
      </c>
      <c r="P37" s="64">
        <v>2.2999999999999998</v>
      </c>
      <c r="Q37" s="64">
        <v>0</v>
      </c>
      <c r="R37" s="64">
        <v>192</v>
      </c>
      <c r="S37" s="64">
        <v>117</v>
      </c>
      <c r="T37" s="64">
        <v>46</v>
      </c>
      <c r="U37" s="64">
        <v>59</v>
      </c>
      <c r="V37" s="64">
        <v>180</v>
      </c>
      <c r="W37" s="64">
        <v>5</v>
      </c>
      <c r="X37" s="64">
        <v>20</v>
      </c>
      <c r="Y37" s="64">
        <v>3.6</v>
      </c>
    </row>
    <row r="38" spans="1:25" s="35" customFormat="1" ht="22.15" customHeight="1" x14ac:dyDescent="0.25">
      <c r="A38" s="31"/>
      <c r="B38" s="65"/>
      <c r="C38" s="58" t="s">
        <v>59</v>
      </c>
      <c r="D38" s="59"/>
      <c r="E38" s="60">
        <v>110</v>
      </c>
      <c r="F38" s="61">
        <v>15.51</v>
      </c>
      <c r="G38" s="61">
        <v>6.93</v>
      </c>
      <c r="H38" s="61">
        <v>4.84</v>
      </c>
      <c r="I38" s="61">
        <v>144.43</v>
      </c>
      <c r="J38" s="86" t="s">
        <v>60</v>
      </c>
      <c r="K38" s="63">
        <v>40.93</v>
      </c>
      <c r="L38" s="63"/>
      <c r="M38" s="64">
        <v>0.04</v>
      </c>
      <c r="N38" s="64">
        <v>0.06</v>
      </c>
      <c r="O38" s="64">
        <v>320.10000000000002</v>
      </c>
      <c r="P38" s="64">
        <v>4.3600000000000003</v>
      </c>
      <c r="Q38" s="64">
        <v>1.43</v>
      </c>
      <c r="R38" s="64">
        <v>272.8</v>
      </c>
      <c r="S38" s="64">
        <v>228.8</v>
      </c>
      <c r="T38" s="64">
        <v>24.2</v>
      </c>
      <c r="U38" s="64">
        <v>59.4</v>
      </c>
      <c r="V38" s="64">
        <v>123.2</v>
      </c>
      <c r="W38" s="64">
        <v>1.1000000000000001</v>
      </c>
      <c r="X38" s="64">
        <v>38.5</v>
      </c>
      <c r="Y38" s="64">
        <v>13.2</v>
      </c>
    </row>
    <row r="39" spans="1:25" s="35" customFormat="1" ht="22.15" customHeight="1" x14ac:dyDescent="0.25">
      <c r="A39" s="31"/>
      <c r="B39" s="65"/>
      <c r="C39" s="58" t="s">
        <v>46</v>
      </c>
      <c r="D39" s="59"/>
      <c r="E39" s="60">
        <v>30</v>
      </c>
      <c r="F39" s="61">
        <f>F16/100*30</f>
        <v>2.25</v>
      </c>
      <c r="G39" s="61">
        <f t="shared" ref="G39:I39" si="5">G16/100*30</f>
        <v>0.24</v>
      </c>
      <c r="H39" s="61">
        <f t="shared" si="5"/>
        <v>14.760000000000002</v>
      </c>
      <c r="I39" s="61">
        <f t="shared" si="5"/>
        <v>78.600000000000009</v>
      </c>
      <c r="J39" s="88" t="s">
        <v>47</v>
      </c>
      <c r="K39" s="63">
        <v>2.56</v>
      </c>
      <c r="L39" s="63"/>
      <c r="M39" s="64">
        <f>M10</f>
        <v>0.123</v>
      </c>
      <c r="N39" s="64">
        <f t="shared" ref="N39:Y39" si="6">N10</f>
        <v>7.5999999999999998E-2</v>
      </c>
      <c r="O39" s="64">
        <f t="shared" si="6"/>
        <v>0</v>
      </c>
      <c r="P39" s="64">
        <f t="shared" si="6"/>
        <v>1.68</v>
      </c>
      <c r="Q39" s="64">
        <f t="shared" si="6"/>
        <v>0.06</v>
      </c>
      <c r="R39" s="64">
        <f t="shared" si="6"/>
        <v>141.9</v>
      </c>
      <c r="S39" s="64">
        <f t="shared" si="6"/>
        <v>37.5</v>
      </c>
      <c r="T39" s="64">
        <f t="shared" si="6"/>
        <v>1.47</v>
      </c>
      <c r="U39" s="64">
        <f t="shared" si="6"/>
        <v>12.3</v>
      </c>
      <c r="V39" s="64">
        <f t="shared" si="6"/>
        <v>38.700000000000003</v>
      </c>
      <c r="W39" s="64">
        <f t="shared" si="6"/>
        <v>1.08</v>
      </c>
      <c r="X39" s="64">
        <f t="shared" si="6"/>
        <v>0</v>
      </c>
      <c r="Y39" s="64">
        <f t="shared" si="6"/>
        <v>8.64</v>
      </c>
    </row>
    <row r="40" spans="1:25" s="35" customFormat="1" ht="22.15" customHeight="1" x14ac:dyDescent="0.25">
      <c r="A40" s="31"/>
      <c r="B40" s="65"/>
      <c r="C40" s="58" t="s">
        <v>48</v>
      </c>
      <c r="D40" s="59"/>
      <c r="E40" s="60">
        <v>23</v>
      </c>
      <c r="F40" s="61">
        <f>F17/100*23</f>
        <v>1.081</v>
      </c>
      <c r="G40" s="61">
        <f t="shared" ref="G40:I40" si="7">G17/100*23</f>
        <v>0.16099999999999998</v>
      </c>
      <c r="H40" s="61">
        <f t="shared" si="7"/>
        <v>11.454000000000001</v>
      </c>
      <c r="I40" s="61">
        <f t="shared" si="7"/>
        <v>49.220000000000006</v>
      </c>
      <c r="J40" s="88" t="s">
        <v>47</v>
      </c>
      <c r="K40" s="63">
        <v>1.97</v>
      </c>
      <c r="L40" s="63"/>
      <c r="M40" s="64">
        <f>M11/30*23</f>
        <v>9.9666666666666667E-2</v>
      </c>
      <c r="N40" s="64">
        <f t="shared" ref="N40:Y40" si="8">N11/30*23</f>
        <v>7.6666666666666675E-2</v>
      </c>
      <c r="O40" s="64">
        <f t="shared" si="8"/>
        <v>0</v>
      </c>
      <c r="P40" s="64">
        <f t="shared" si="8"/>
        <v>0.874</v>
      </c>
      <c r="Q40" s="64">
        <f t="shared" si="8"/>
        <v>9.1999999999999998E-2</v>
      </c>
      <c r="R40" s="64">
        <f t="shared" si="8"/>
        <v>138.69</v>
      </c>
      <c r="S40" s="64">
        <f t="shared" si="8"/>
        <v>16.79</v>
      </c>
      <c r="T40" s="64">
        <f t="shared" si="8"/>
        <v>0.27600000000000002</v>
      </c>
      <c r="U40" s="64">
        <f t="shared" si="8"/>
        <v>9.2000000000000011</v>
      </c>
      <c r="V40" s="64">
        <f t="shared" si="8"/>
        <v>28.75</v>
      </c>
      <c r="W40" s="64">
        <f t="shared" si="8"/>
        <v>0.65166666666666662</v>
      </c>
      <c r="X40" s="64">
        <f t="shared" si="8"/>
        <v>0</v>
      </c>
      <c r="Y40" s="64">
        <f t="shared" si="8"/>
        <v>7.1070000000000002</v>
      </c>
    </row>
    <row r="41" spans="1:25" s="35" customFormat="1" ht="22.15" customHeight="1" x14ac:dyDescent="0.25">
      <c r="A41" s="31"/>
      <c r="B41" s="67"/>
      <c r="C41" s="58" t="s">
        <v>61</v>
      </c>
      <c r="D41" s="59"/>
      <c r="E41" s="60">
        <v>200</v>
      </c>
      <c r="F41" s="61">
        <v>0.2</v>
      </c>
      <c r="G41" s="61">
        <v>0.1</v>
      </c>
      <c r="H41" s="61">
        <v>12.5</v>
      </c>
      <c r="I41" s="61">
        <v>51.5</v>
      </c>
      <c r="J41" s="86" t="s">
        <v>62</v>
      </c>
      <c r="K41" s="63">
        <v>16.04</v>
      </c>
      <c r="L41" s="63"/>
      <c r="M41" s="64">
        <v>0.02</v>
      </c>
      <c r="N41" s="64">
        <v>0</v>
      </c>
      <c r="O41" s="64">
        <v>0.2</v>
      </c>
      <c r="P41" s="64">
        <v>0.1</v>
      </c>
      <c r="Q41" s="64">
        <v>1</v>
      </c>
      <c r="R41" s="64">
        <v>2</v>
      </c>
      <c r="S41" s="64">
        <v>23</v>
      </c>
      <c r="T41" s="64">
        <v>7</v>
      </c>
      <c r="U41" s="64">
        <v>1</v>
      </c>
      <c r="V41" s="64">
        <v>7</v>
      </c>
      <c r="W41" s="64">
        <v>0</v>
      </c>
      <c r="X41" s="64">
        <v>0</v>
      </c>
      <c r="Y41" s="64">
        <v>0</v>
      </c>
    </row>
    <row r="42" spans="1:25" s="35" customFormat="1" ht="22.15" customHeight="1" x14ac:dyDescent="0.25">
      <c r="A42" s="31"/>
      <c r="B42" s="75"/>
      <c r="C42" s="76" t="s">
        <v>63</v>
      </c>
      <c r="D42" s="77"/>
      <c r="E42" s="78">
        <f>SUM(E36:E41)</f>
        <v>713</v>
      </c>
      <c r="F42" s="79">
        <f>SUM(F36:F41)</f>
        <v>35.161000000000001</v>
      </c>
      <c r="G42" s="79">
        <f>SUM(G36:G41)</f>
        <v>17.831</v>
      </c>
      <c r="H42" s="79">
        <f>SUM(H36:H41)</f>
        <v>100.714</v>
      </c>
      <c r="I42" s="79">
        <f>SUM(I36:I41)</f>
        <v>710.37</v>
      </c>
      <c r="J42" s="89"/>
      <c r="K42" s="79">
        <f>SUM(K36:K41)</f>
        <v>102</v>
      </c>
      <c r="L42" s="63"/>
      <c r="M42" s="81">
        <f>SUM(M36:M41)</f>
        <v>0.64266666666666661</v>
      </c>
      <c r="N42" s="81">
        <f t="shared" ref="N42:Y42" si="9">SUM(N36:N41)</f>
        <v>0.37266666666666665</v>
      </c>
      <c r="O42" s="81">
        <f t="shared" si="9"/>
        <v>389.3</v>
      </c>
      <c r="P42" s="81">
        <f t="shared" si="9"/>
        <v>10.434000000000001</v>
      </c>
      <c r="Q42" s="81">
        <f t="shared" si="9"/>
        <v>8.1819999999999986</v>
      </c>
      <c r="R42" s="81">
        <f t="shared" si="9"/>
        <v>883.38999999999987</v>
      </c>
      <c r="S42" s="81">
        <f t="shared" si="9"/>
        <v>868.69</v>
      </c>
      <c r="T42" s="81">
        <f t="shared" si="9"/>
        <v>149.14600000000002</v>
      </c>
      <c r="U42" s="81">
        <f t="shared" si="9"/>
        <v>174.7</v>
      </c>
      <c r="V42" s="81">
        <f t="shared" si="9"/>
        <v>484.25</v>
      </c>
      <c r="W42" s="81">
        <f t="shared" si="9"/>
        <v>8.6316666666666677</v>
      </c>
      <c r="X42" s="81">
        <f t="shared" si="9"/>
        <v>90.3</v>
      </c>
      <c r="Y42" s="81">
        <f t="shared" si="9"/>
        <v>44.546999999999997</v>
      </c>
    </row>
    <row r="43" spans="1:25" s="56" customFormat="1" ht="22.15" customHeight="1" x14ac:dyDescent="0.25">
      <c r="A43" s="50"/>
      <c r="B43" s="82"/>
      <c r="C43" s="83"/>
      <c r="D43" s="83"/>
      <c r="E43" s="50"/>
      <c r="F43" s="84"/>
      <c r="G43" s="84"/>
      <c r="H43" s="84"/>
      <c r="I43" s="84"/>
      <c r="J43" s="50"/>
      <c r="K43" s="6"/>
      <c r="L43" s="6"/>
    </row>
    <row r="44" spans="1:25" s="56" customFormat="1" ht="22.15" customHeight="1" x14ac:dyDescent="0.25">
      <c r="A44" s="50"/>
      <c r="B44" s="82"/>
      <c r="C44" s="50"/>
      <c r="D44" s="50"/>
      <c r="E44" s="50"/>
      <c r="F44" s="84"/>
      <c r="G44" s="84"/>
      <c r="H44" s="84"/>
      <c r="I44" s="84"/>
      <c r="J44" s="50"/>
      <c r="K44" s="6"/>
      <c r="L44" s="6"/>
    </row>
    <row r="45" spans="1:25" s="35" customFormat="1" ht="22.15" customHeight="1" x14ac:dyDescent="0.25">
      <c r="A45" s="31"/>
      <c r="B45" s="32" t="s">
        <v>15</v>
      </c>
      <c r="C45" s="32"/>
      <c r="D45" s="32"/>
      <c r="E45" s="32"/>
      <c r="F45" s="32"/>
      <c r="G45" s="32"/>
      <c r="H45" s="32"/>
      <c r="I45" s="32"/>
      <c r="J45" s="32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s="35" customFormat="1" ht="22.15" customHeight="1" x14ac:dyDescent="0.25">
      <c r="A46" s="31"/>
      <c r="B46" s="36" t="s">
        <v>16</v>
      </c>
      <c r="C46" s="37" t="s">
        <v>17</v>
      </c>
      <c r="D46" s="38"/>
      <c r="E46" s="36" t="s">
        <v>18</v>
      </c>
      <c r="F46" s="39" t="s">
        <v>19</v>
      </c>
      <c r="G46" s="40"/>
      <c r="H46" s="40"/>
      <c r="I46" s="36" t="s">
        <v>20</v>
      </c>
      <c r="J46" s="39" t="s">
        <v>21</v>
      </c>
      <c r="K46" s="41" t="s">
        <v>22</v>
      </c>
      <c r="L46" s="42"/>
      <c r="M46" s="34" t="s">
        <v>23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5" customFormat="1" ht="44.45" customHeight="1" x14ac:dyDescent="0.25">
      <c r="A47" s="31"/>
      <c r="B47" s="43"/>
      <c r="C47" s="44"/>
      <c r="D47" s="45"/>
      <c r="E47" s="43"/>
      <c r="F47" s="46" t="s">
        <v>24</v>
      </c>
      <c r="G47" s="46" t="s">
        <v>25</v>
      </c>
      <c r="H47" s="46" t="s">
        <v>26</v>
      </c>
      <c r="I47" s="43"/>
      <c r="J47" s="39"/>
      <c r="K47" s="47"/>
      <c r="L47" s="48"/>
      <c r="M47" s="49" t="s">
        <v>64</v>
      </c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spans="1:25" s="56" customFormat="1" ht="22.15" customHeight="1" x14ac:dyDescent="0.25">
      <c r="A48" s="50"/>
      <c r="B48" s="51" t="s">
        <v>65</v>
      </c>
      <c r="C48" s="52"/>
      <c r="D48" s="52"/>
      <c r="E48" s="52"/>
      <c r="F48" s="52"/>
      <c r="G48" s="52"/>
      <c r="H48" s="52"/>
      <c r="I48" s="52"/>
      <c r="J48" s="52"/>
      <c r="K48" s="53"/>
      <c r="L48" s="54"/>
      <c r="M48" s="90" t="s">
        <v>28</v>
      </c>
      <c r="N48" s="90" t="s">
        <v>29</v>
      </c>
      <c r="O48" s="90" t="s">
        <v>30</v>
      </c>
      <c r="P48" s="90" t="s">
        <v>31</v>
      </c>
      <c r="Q48" s="90" t="s">
        <v>32</v>
      </c>
      <c r="R48" s="90" t="s">
        <v>33</v>
      </c>
      <c r="S48" s="90" t="s">
        <v>34</v>
      </c>
      <c r="T48" s="90" t="s">
        <v>35</v>
      </c>
      <c r="U48" s="90" t="s">
        <v>36</v>
      </c>
      <c r="V48" s="90" t="s">
        <v>37</v>
      </c>
      <c r="W48" s="90" t="s">
        <v>38</v>
      </c>
      <c r="X48" s="90" t="s">
        <v>39</v>
      </c>
      <c r="Y48" s="90" t="s">
        <v>40</v>
      </c>
    </row>
    <row r="49" spans="1:25" s="35" customFormat="1" ht="22.15" customHeight="1" x14ac:dyDescent="0.25">
      <c r="A49" s="31"/>
      <c r="B49" s="65"/>
      <c r="C49" s="58" t="s">
        <v>66</v>
      </c>
      <c r="D49" s="59"/>
      <c r="E49" s="60">
        <v>200</v>
      </c>
      <c r="F49" s="61">
        <v>7.1</v>
      </c>
      <c r="G49" s="61">
        <v>4.32</v>
      </c>
      <c r="H49" s="61">
        <v>18.46</v>
      </c>
      <c r="I49" s="61">
        <v>141.1</v>
      </c>
      <c r="J49" s="86" t="s">
        <v>67</v>
      </c>
      <c r="K49" s="63">
        <v>23.11</v>
      </c>
      <c r="L49" s="63"/>
      <c r="M49" s="64">
        <v>0.13999999999999999</v>
      </c>
      <c r="N49" s="64">
        <v>0.04</v>
      </c>
      <c r="O49" s="64">
        <v>17.600000000000001</v>
      </c>
      <c r="P49" s="64">
        <v>0.74</v>
      </c>
      <c r="Q49" s="64">
        <v>4.8</v>
      </c>
      <c r="R49" s="64">
        <v>140.19999999999999</v>
      </c>
      <c r="S49" s="64">
        <v>458.8</v>
      </c>
      <c r="T49" s="64">
        <v>29.2</v>
      </c>
      <c r="U49" s="64">
        <v>29.4</v>
      </c>
      <c r="V49" s="64">
        <v>80.2</v>
      </c>
      <c r="W49" s="64">
        <v>1.8</v>
      </c>
      <c r="X49" s="64">
        <v>15.14</v>
      </c>
      <c r="Y49" s="64">
        <v>0.38</v>
      </c>
    </row>
    <row r="50" spans="1:25" s="35" customFormat="1" ht="22.15" customHeight="1" x14ac:dyDescent="0.25">
      <c r="A50" s="31"/>
      <c r="B50" s="65"/>
      <c r="C50" s="91" t="s">
        <v>68</v>
      </c>
      <c r="D50" s="91"/>
      <c r="E50" s="60">
        <v>150</v>
      </c>
      <c r="F50" s="61">
        <v>3</v>
      </c>
      <c r="G50" s="61">
        <v>5.7</v>
      </c>
      <c r="H50" s="61">
        <v>23.7</v>
      </c>
      <c r="I50" s="61">
        <v>158.30000000000001</v>
      </c>
      <c r="J50" s="86" t="s">
        <v>69</v>
      </c>
      <c r="K50" s="63">
        <v>17.37</v>
      </c>
      <c r="L50" s="63"/>
      <c r="M50" s="64">
        <v>0.12</v>
      </c>
      <c r="N50" s="64">
        <v>7.0000000000000007E-2</v>
      </c>
      <c r="O50" s="64">
        <v>23</v>
      </c>
      <c r="P50" s="64">
        <v>0.9</v>
      </c>
      <c r="Q50" s="64">
        <v>10</v>
      </c>
      <c r="R50" s="64">
        <v>239</v>
      </c>
      <c r="S50" s="64">
        <v>753</v>
      </c>
      <c r="T50" s="64">
        <v>40</v>
      </c>
      <c r="U50" s="64">
        <v>28</v>
      </c>
      <c r="V50" s="64">
        <v>84</v>
      </c>
      <c r="W50" s="64">
        <v>1</v>
      </c>
      <c r="X50" s="64">
        <v>28.5</v>
      </c>
      <c r="Y50" s="64">
        <v>0.8</v>
      </c>
    </row>
    <row r="51" spans="1:25" s="93" customFormat="1" ht="22.15" customHeight="1" x14ac:dyDescent="0.25">
      <c r="A51" s="50"/>
      <c r="B51" s="65"/>
      <c r="C51" s="58" t="s">
        <v>70</v>
      </c>
      <c r="D51" s="59"/>
      <c r="E51" s="60">
        <v>90</v>
      </c>
      <c r="F51" s="61">
        <v>13.2</v>
      </c>
      <c r="G51" s="61">
        <v>11.1</v>
      </c>
      <c r="H51" s="61">
        <v>7.7</v>
      </c>
      <c r="I51" s="61">
        <v>182.85</v>
      </c>
      <c r="J51" s="86" t="s">
        <v>71</v>
      </c>
      <c r="K51" s="63">
        <v>47.27</v>
      </c>
      <c r="L51" s="63"/>
      <c r="M51" s="92">
        <v>0.04</v>
      </c>
      <c r="N51" s="92">
        <v>0.09</v>
      </c>
      <c r="O51" s="92">
        <v>1.5</v>
      </c>
      <c r="P51" s="92">
        <v>1.7</v>
      </c>
      <c r="Q51" s="92">
        <v>0</v>
      </c>
      <c r="R51" s="92">
        <v>242</v>
      </c>
      <c r="S51" s="92">
        <v>254</v>
      </c>
      <c r="T51" s="92">
        <v>24</v>
      </c>
      <c r="U51" s="92">
        <v>17</v>
      </c>
      <c r="V51" s="92">
        <v>141</v>
      </c>
      <c r="W51" s="92">
        <v>2</v>
      </c>
      <c r="X51" s="92">
        <v>26.7</v>
      </c>
      <c r="Y51" s="92">
        <v>1.4</v>
      </c>
    </row>
    <row r="52" spans="1:25" s="35" customFormat="1" ht="22.15" customHeight="1" x14ac:dyDescent="0.25">
      <c r="A52" s="31"/>
      <c r="B52" s="65"/>
      <c r="C52" s="58" t="s">
        <v>46</v>
      </c>
      <c r="D52" s="59"/>
      <c r="E52" s="60">
        <v>37</v>
      </c>
      <c r="F52" s="61">
        <f>F16/100*37</f>
        <v>2.7749999999999999</v>
      </c>
      <c r="G52" s="61">
        <f t="shared" ref="G52:I52" si="10">G16/100*37</f>
        <v>0.29599999999999999</v>
      </c>
      <c r="H52" s="61">
        <f t="shared" si="10"/>
        <v>18.204000000000001</v>
      </c>
      <c r="I52" s="61">
        <f t="shared" si="10"/>
        <v>96.94</v>
      </c>
      <c r="J52" s="88" t="s">
        <v>47</v>
      </c>
      <c r="K52" s="63">
        <v>3.16</v>
      </c>
      <c r="L52" s="63"/>
      <c r="M52" s="64">
        <f>M10/30*37</f>
        <v>0.1517</v>
      </c>
      <c r="N52" s="64">
        <f t="shared" ref="N52:Y52" si="11">N10/30*37</f>
        <v>9.3733333333333321E-2</v>
      </c>
      <c r="O52" s="64">
        <f t="shared" si="11"/>
        <v>0</v>
      </c>
      <c r="P52" s="64">
        <f t="shared" si="11"/>
        <v>2.0720000000000001</v>
      </c>
      <c r="Q52" s="64">
        <f t="shared" si="11"/>
        <v>7.3999999999999996E-2</v>
      </c>
      <c r="R52" s="64">
        <f t="shared" si="11"/>
        <v>175.01000000000002</v>
      </c>
      <c r="S52" s="64">
        <f t="shared" si="11"/>
        <v>46.25</v>
      </c>
      <c r="T52" s="64">
        <f t="shared" si="11"/>
        <v>1.8130000000000002</v>
      </c>
      <c r="U52" s="64">
        <f t="shared" si="11"/>
        <v>15.170000000000002</v>
      </c>
      <c r="V52" s="64">
        <f t="shared" si="11"/>
        <v>47.730000000000004</v>
      </c>
      <c r="W52" s="64">
        <f t="shared" si="11"/>
        <v>1.3320000000000001</v>
      </c>
      <c r="X52" s="64">
        <f t="shared" si="11"/>
        <v>0</v>
      </c>
      <c r="Y52" s="64">
        <f t="shared" si="11"/>
        <v>10.656000000000001</v>
      </c>
    </row>
    <row r="53" spans="1:25" s="35" customFormat="1" ht="22.15" customHeight="1" x14ac:dyDescent="0.25">
      <c r="A53" s="31"/>
      <c r="B53" s="65"/>
      <c r="C53" s="58" t="s">
        <v>48</v>
      </c>
      <c r="D53" s="59"/>
      <c r="E53" s="60">
        <v>30</v>
      </c>
      <c r="F53" s="61">
        <f>F17/100*30</f>
        <v>1.41</v>
      </c>
      <c r="G53" s="61">
        <f t="shared" ref="G53:I53" si="12">G17/100*30</f>
        <v>0.20999999999999996</v>
      </c>
      <c r="H53" s="61">
        <f t="shared" si="12"/>
        <v>14.94</v>
      </c>
      <c r="I53" s="61">
        <f t="shared" si="12"/>
        <v>64.2</v>
      </c>
      <c r="J53" s="88" t="s">
        <v>47</v>
      </c>
      <c r="K53" s="63">
        <v>2.56</v>
      </c>
      <c r="L53" s="63"/>
      <c r="M53" s="64">
        <f>M11</f>
        <v>0.13</v>
      </c>
      <c r="N53" s="64">
        <f t="shared" ref="N53:Y53" si="13">N11</f>
        <v>0.1</v>
      </c>
      <c r="O53" s="64">
        <f t="shared" si="13"/>
        <v>0</v>
      </c>
      <c r="P53" s="64">
        <f t="shared" si="13"/>
        <v>1.1399999999999999</v>
      </c>
      <c r="Q53" s="64">
        <f t="shared" si="13"/>
        <v>0.12</v>
      </c>
      <c r="R53" s="64">
        <f t="shared" si="13"/>
        <v>180.9</v>
      </c>
      <c r="S53" s="64">
        <f t="shared" si="13"/>
        <v>21.9</v>
      </c>
      <c r="T53" s="64">
        <f t="shared" si="13"/>
        <v>0.36</v>
      </c>
      <c r="U53" s="64">
        <f t="shared" si="13"/>
        <v>12</v>
      </c>
      <c r="V53" s="64">
        <f t="shared" si="13"/>
        <v>37.5</v>
      </c>
      <c r="W53" s="64">
        <f t="shared" si="13"/>
        <v>0.85</v>
      </c>
      <c r="X53" s="64">
        <f t="shared" si="13"/>
        <v>0</v>
      </c>
      <c r="Y53" s="64">
        <f t="shared" si="13"/>
        <v>9.27</v>
      </c>
    </row>
    <row r="54" spans="1:25" s="35" customFormat="1" ht="22.15" customHeight="1" x14ac:dyDescent="0.25">
      <c r="A54" s="31"/>
      <c r="B54" s="67"/>
      <c r="C54" s="58" t="s">
        <v>72</v>
      </c>
      <c r="D54" s="59"/>
      <c r="E54" s="60">
        <v>200</v>
      </c>
      <c r="F54" s="61">
        <v>0.18</v>
      </c>
      <c r="G54" s="61">
        <v>0.04</v>
      </c>
      <c r="H54" s="61">
        <v>21.74</v>
      </c>
      <c r="I54" s="61">
        <v>82.68</v>
      </c>
      <c r="J54" s="86">
        <v>1201</v>
      </c>
      <c r="K54" s="63">
        <v>8.5299999999999994</v>
      </c>
      <c r="L54" s="63"/>
      <c r="M54" s="64">
        <v>0</v>
      </c>
      <c r="N54" s="64">
        <v>0</v>
      </c>
      <c r="O54" s="64">
        <v>0</v>
      </c>
      <c r="P54" s="64">
        <v>0.04</v>
      </c>
      <c r="Q54" s="64">
        <v>3.57</v>
      </c>
      <c r="R54" s="64">
        <v>3.57</v>
      </c>
      <c r="S54" s="64">
        <v>39.299999999999997</v>
      </c>
      <c r="T54" s="64">
        <v>7.14</v>
      </c>
      <c r="U54" s="64">
        <v>3.57</v>
      </c>
      <c r="V54" s="64">
        <v>3.57</v>
      </c>
      <c r="W54" s="64">
        <v>0</v>
      </c>
      <c r="X54" s="64">
        <v>0</v>
      </c>
      <c r="Y54" s="64">
        <v>0</v>
      </c>
    </row>
    <row r="55" spans="1:25" s="31" customFormat="1" ht="22.15" customHeight="1" x14ac:dyDescent="0.25">
      <c r="B55" s="75"/>
      <c r="C55" s="76" t="s">
        <v>53</v>
      </c>
      <c r="D55" s="77"/>
      <c r="E55" s="78">
        <f>SUM(E49:E54)</f>
        <v>707</v>
      </c>
      <c r="F55" s="79">
        <f>SUM(F49:F54)</f>
        <v>27.664999999999996</v>
      </c>
      <c r="G55" s="79">
        <f>SUM(G49:G54)</f>
        <v>21.665999999999997</v>
      </c>
      <c r="H55" s="79">
        <f>SUM(H49:H54)</f>
        <v>104.74399999999999</v>
      </c>
      <c r="I55" s="79">
        <f>SUM(I49:I54)</f>
        <v>726.07000000000016</v>
      </c>
      <c r="J55" s="94"/>
      <c r="K55" s="79">
        <f>SUM(K49:K54)</f>
        <v>102</v>
      </c>
      <c r="L55" s="63"/>
      <c r="M55" s="95">
        <f t="shared" ref="M55:Y55" si="14">SUM(M49:M54)</f>
        <v>0.58169999999999999</v>
      </c>
      <c r="N55" s="95">
        <f t="shared" si="14"/>
        <v>0.39373333333333338</v>
      </c>
      <c r="O55" s="95">
        <f t="shared" si="14"/>
        <v>42.1</v>
      </c>
      <c r="P55" s="95">
        <f t="shared" si="14"/>
        <v>6.5919999999999996</v>
      </c>
      <c r="Q55" s="95">
        <f t="shared" si="14"/>
        <v>18.564</v>
      </c>
      <c r="R55" s="95">
        <f t="shared" si="14"/>
        <v>980.68000000000006</v>
      </c>
      <c r="S55" s="95">
        <f t="shared" si="14"/>
        <v>1573.25</v>
      </c>
      <c r="T55" s="95">
        <f t="shared" si="14"/>
        <v>102.51300000000001</v>
      </c>
      <c r="U55" s="95">
        <f t="shared" si="14"/>
        <v>105.14</v>
      </c>
      <c r="V55" s="95">
        <f t="shared" si="14"/>
        <v>394</v>
      </c>
      <c r="W55" s="95">
        <f t="shared" si="14"/>
        <v>6.9819999999999993</v>
      </c>
      <c r="X55" s="95">
        <f t="shared" si="14"/>
        <v>70.34</v>
      </c>
      <c r="Y55" s="95">
        <f t="shared" si="14"/>
        <v>22.506</v>
      </c>
    </row>
    <row r="56" spans="1:25" s="31" customFormat="1" ht="22.15" customHeight="1" x14ac:dyDescent="0.25">
      <c r="B56" s="96"/>
      <c r="C56" s="97"/>
      <c r="D56" s="97"/>
      <c r="E56" s="33"/>
      <c r="F56" s="98"/>
      <c r="G56" s="98"/>
      <c r="H56" s="98"/>
      <c r="I56" s="98"/>
      <c r="J56" s="33"/>
      <c r="K56" s="33"/>
      <c r="L56" s="33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</row>
    <row r="57" spans="1:25" s="66" customFormat="1" ht="22.15" customHeight="1" x14ac:dyDescent="0.25">
      <c r="A57" s="50"/>
      <c r="B57" s="82"/>
      <c r="C57" s="83"/>
      <c r="D57" s="83"/>
      <c r="E57" s="50"/>
      <c r="F57" s="84"/>
      <c r="G57" s="84"/>
      <c r="H57" s="84"/>
      <c r="I57" s="84"/>
      <c r="J57" s="50"/>
      <c r="K57" s="6"/>
      <c r="L57" s="6"/>
    </row>
    <row r="58" spans="1:25" s="35" customFormat="1" ht="22.15" customHeight="1" x14ac:dyDescent="0.25">
      <c r="A58" s="31"/>
      <c r="B58" s="32" t="s">
        <v>15</v>
      </c>
      <c r="C58" s="32"/>
      <c r="D58" s="32"/>
      <c r="E58" s="32"/>
      <c r="F58" s="32"/>
      <c r="G58" s="32"/>
      <c r="H58" s="32"/>
      <c r="I58" s="32"/>
      <c r="J58" s="32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s="35" customFormat="1" ht="22.15" customHeight="1" x14ac:dyDescent="0.25">
      <c r="A59" s="31"/>
      <c r="B59" s="36" t="s">
        <v>16</v>
      </c>
      <c r="C59" s="37" t="s">
        <v>17</v>
      </c>
      <c r="D59" s="38"/>
      <c r="E59" s="36" t="s">
        <v>18</v>
      </c>
      <c r="F59" s="39" t="s">
        <v>19</v>
      </c>
      <c r="G59" s="40"/>
      <c r="H59" s="40"/>
      <c r="I59" s="36" t="s">
        <v>20</v>
      </c>
      <c r="J59" s="39" t="s">
        <v>21</v>
      </c>
      <c r="K59" s="41" t="s">
        <v>22</v>
      </c>
      <c r="L59" s="42"/>
      <c r="M59" s="34" t="s">
        <v>23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s="35" customFormat="1" ht="43.9" customHeight="1" x14ac:dyDescent="0.25">
      <c r="A60" s="31"/>
      <c r="B60" s="43"/>
      <c r="C60" s="44"/>
      <c r="D60" s="45"/>
      <c r="E60" s="43"/>
      <c r="F60" s="46" t="s">
        <v>24</v>
      </c>
      <c r="G60" s="46" t="s">
        <v>25</v>
      </c>
      <c r="H60" s="46" t="s">
        <v>26</v>
      </c>
      <c r="I60" s="43"/>
      <c r="J60" s="39"/>
      <c r="K60" s="47"/>
      <c r="L60" s="48"/>
      <c r="M60" s="49" t="s">
        <v>73</v>
      </c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 spans="1:25" s="35" customFormat="1" ht="22.15" customHeight="1" x14ac:dyDescent="0.25">
      <c r="A61" s="31"/>
      <c r="B61" s="51" t="s">
        <v>73</v>
      </c>
      <c r="C61" s="52"/>
      <c r="D61" s="52"/>
      <c r="E61" s="52"/>
      <c r="F61" s="52"/>
      <c r="G61" s="52"/>
      <c r="H61" s="52"/>
      <c r="I61" s="52"/>
      <c r="J61" s="52"/>
      <c r="K61" s="53"/>
      <c r="L61" s="54"/>
      <c r="M61" s="100" t="s">
        <v>28</v>
      </c>
      <c r="N61" s="100" t="s">
        <v>29</v>
      </c>
      <c r="O61" s="100" t="s">
        <v>30</v>
      </c>
      <c r="P61" s="100" t="s">
        <v>31</v>
      </c>
      <c r="Q61" s="100" t="s">
        <v>32</v>
      </c>
      <c r="R61" s="100" t="s">
        <v>33</v>
      </c>
      <c r="S61" s="100" t="s">
        <v>34</v>
      </c>
      <c r="T61" s="100" t="s">
        <v>35</v>
      </c>
      <c r="U61" s="100" t="s">
        <v>36</v>
      </c>
      <c r="V61" s="100" t="s">
        <v>37</v>
      </c>
      <c r="W61" s="100" t="s">
        <v>38</v>
      </c>
      <c r="X61" s="100" t="s">
        <v>39</v>
      </c>
      <c r="Y61" s="100" t="s">
        <v>40</v>
      </c>
    </row>
    <row r="62" spans="1:25" s="35" customFormat="1" ht="22.15" customHeight="1" x14ac:dyDescent="0.25">
      <c r="B62" s="65" t="s">
        <v>41</v>
      </c>
      <c r="C62" s="101" t="s">
        <v>74</v>
      </c>
      <c r="D62" s="102"/>
      <c r="E62" s="103">
        <v>80</v>
      </c>
      <c r="F62" s="104">
        <v>2</v>
      </c>
      <c r="G62" s="104">
        <v>8</v>
      </c>
      <c r="H62" s="104">
        <v>9.1</v>
      </c>
      <c r="I62" s="104">
        <v>116.5</v>
      </c>
      <c r="J62" s="105" t="s">
        <v>75</v>
      </c>
      <c r="K62" s="106">
        <v>10.3</v>
      </c>
      <c r="L62" s="107"/>
      <c r="M62" s="64">
        <v>0.05</v>
      </c>
      <c r="N62" s="64">
        <v>0.05</v>
      </c>
      <c r="O62" s="64">
        <v>127.3</v>
      </c>
      <c r="P62" s="64">
        <v>0.5</v>
      </c>
      <c r="Q62" s="64">
        <v>52</v>
      </c>
      <c r="R62" s="64">
        <v>116</v>
      </c>
      <c r="S62" s="64">
        <v>216</v>
      </c>
      <c r="T62" s="64">
        <v>56</v>
      </c>
      <c r="U62" s="64">
        <v>20</v>
      </c>
      <c r="V62" s="64">
        <v>38.700000000000003</v>
      </c>
      <c r="W62" s="64">
        <v>1.3</v>
      </c>
      <c r="X62" s="64">
        <v>14.3</v>
      </c>
      <c r="Y62" s="64">
        <v>0.3</v>
      </c>
    </row>
    <row r="63" spans="1:25" s="93" customFormat="1" ht="22.15" customHeight="1" x14ac:dyDescent="0.25">
      <c r="A63" s="31"/>
      <c r="B63" s="65"/>
      <c r="C63" s="91" t="s">
        <v>76</v>
      </c>
      <c r="D63" s="91"/>
      <c r="E63" s="60">
        <v>250</v>
      </c>
      <c r="F63" s="61">
        <v>2.7</v>
      </c>
      <c r="G63" s="61">
        <v>2.6</v>
      </c>
      <c r="H63" s="61">
        <v>19.3</v>
      </c>
      <c r="I63" s="61">
        <v>113</v>
      </c>
      <c r="J63" s="86">
        <v>40</v>
      </c>
      <c r="K63" s="63">
        <v>21.23</v>
      </c>
      <c r="L63" s="63"/>
      <c r="M63" s="92">
        <v>0.01</v>
      </c>
      <c r="N63" s="92">
        <v>0.06</v>
      </c>
      <c r="O63" s="92">
        <v>10.62</v>
      </c>
      <c r="P63" s="92">
        <v>2.58</v>
      </c>
      <c r="Q63" s="92">
        <v>7</v>
      </c>
      <c r="R63" s="92">
        <v>133.19999999999999</v>
      </c>
      <c r="S63" s="92">
        <v>85.2</v>
      </c>
      <c r="T63" s="92">
        <v>15.8</v>
      </c>
      <c r="U63" s="92">
        <v>24.01</v>
      </c>
      <c r="V63" s="92">
        <v>78.8</v>
      </c>
      <c r="W63" s="92">
        <v>0.92</v>
      </c>
      <c r="X63" s="92">
        <v>0</v>
      </c>
      <c r="Y63" s="92">
        <v>0</v>
      </c>
    </row>
    <row r="64" spans="1:25" s="35" customFormat="1" ht="22.15" customHeight="1" x14ac:dyDescent="0.25">
      <c r="A64" s="31"/>
      <c r="B64" s="65"/>
      <c r="C64" s="108" t="s">
        <v>77</v>
      </c>
      <c r="D64" s="109"/>
      <c r="E64" s="60">
        <v>150</v>
      </c>
      <c r="F64" s="61">
        <v>3.6</v>
      </c>
      <c r="G64" s="61">
        <v>5.2</v>
      </c>
      <c r="H64" s="61">
        <v>38.1</v>
      </c>
      <c r="I64" s="61">
        <v>213.5</v>
      </c>
      <c r="J64" s="86" t="s">
        <v>78</v>
      </c>
      <c r="K64" s="63">
        <v>11.53</v>
      </c>
      <c r="L64" s="63"/>
      <c r="M64" s="64">
        <v>0</v>
      </c>
      <c r="N64" s="64">
        <v>0</v>
      </c>
      <c r="O64" s="64">
        <v>20</v>
      </c>
      <c r="P64" s="64">
        <v>0.7</v>
      </c>
      <c r="Q64" s="64">
        <v>0</v>
      </c>
      <c r="R64" s="64">
        <v>206</v>
      </c>
      <c r="S64" s="64">
        <v>31</v>
      </c>
      <c r="T64" s="64">
        <v>14</v>
      </c>
      <c r="U64" s="64">
        <v>10</v>
      </c>
      <c r="V64" s="64">
        <v>47</v>
      </c>
      <c r="W64" s="64">
        <v>1</v>
      </c>
      <c r="X64" s="64">
        <v>20</v>
      </c>
      <c r="Y64" s="64">
        <v>7.3</v>
      </c>
    </row>
    <row r="65" spans="1:25" s="35" customFormat="1" ht="22.15" customHeight="1" x14ac:dyDescent="0.25">
      <c r="A65" s="31"/>
      <c r="B65" s="65"/>
      <c r="C65" s="58" t="s">
        <v>79</v>
      </c>
      <c r="D65" s="59"/>
      <c r="E65" s="60">
        <v>90</v>
      </c>
      <c r="F65" s="61">
        <v>12.5</v>
      </c>
      <c r="G65" s="61">
        <v>6.6</v>
      </c>
      <c r="H65" s="61">
        <v>5.8</v>
      </c>
      <c r="I65" s="61">
        <v>131.9</v>
      </c>
      <c r="J65" s="86" t="s">
        <v>80</v>
      </c>
      <c r="K65" s="63">
        <v>38.659999999999997</v>
      </c>
      <c r="L65" s="63"/>
      <c r="M65" s="64">
        <v>0.06</v>
      </c>
      <c r="N65" s="64">
        <v>0.1</v>
      </c>
      <c r="O65" s="64">
        <v>54</v>
      </c>
      <c r="P65" s="64">
        <v>0.9</v>
      </c>
      <c r="Q65" s="64">
        <v>1.3</v>
      </c>
      <c r="R65" s="64">
        <v>117</v>
      </c>
      <c r="S65" s="64">
        <v>411.4</v>
      </c>
      <c r="T65" s="64">
        <v>19.3</v>
      </c>
      <c r="U65" s="64">
        <v>48.9</v>
      </c>
      <c r="V65" s="64">
        <v>24.4</v>
      </c>
      <c r="W65" s="64">
        <v>0</v>
      </c>
      <c r="X65" s="64">
        <v>129.19999999999999</v>
      </c>
      <c r="Y65" s="64">
        <v>10.9</v>
      </c>
    </row>
    <row r="66" spans="1:25" s="35" customFormat="1" ht="22.15" customHeight="1" x14ac:dyDescent="0.25">
      <c r="A66" s="31"/>
      <c r="B66" s="65"/>
      <c r="C66" s="58" t="s">
        <v>46</v>
      </c>
      <c r="D66" s="59"/>
      <c r="E66" s="60">
        <v>37</v>
      </c>
      <c r="F66" s="61">
        <f>F16/100*37</f>
        <v>2.7749999999999999</v>
      </c>
      <c r="G66" s="61">
        <f t="shared" ref="G66:I66" si="15">G16/100*37</f>
        <v>0.29599999999999999</v>
      </c>
      <c r="H66" s="61">
        <f t="shared" si="15"/>
        <v>18.204000000000001</v>
      </c>
      <c r="I66" s="61">
        <f t="shared" si="15"/>
        <v>96.94</v>
      </c>
      <c r="J66" s="88" t="s">
        <v>47</v>
      </c>
      <c r="K66" s="63">
        <v>3.17</v>
      </c>
      <c r="L66" s="63"/>
      <c r="M66" s="64">
        <f>M10/30*37</f>
        <v>0.1517</v>
      </c>
      <c r="N66" s="64">
        <f t="shared" ref="N66:Y66" si="16">N10/30*37</f>
        <v>9.3733333333333321E-2</v>
      </c>
      <c r="O66" s="64">
        <f t="shared" si="16"/>
        <v>0</v>
      </c>
      <c r="P66" s="64">
        <f t="shared" si="16"/>
        <v>2.0720000000000001</v>
      </c>
      <c r="Q66" s="64">
        <f t="shared" si="16"/>
        <v>7.3999999999999996E-2</v>
      </c>
      <c r="R66" s="64">
        <f t="shared" si="16"/>
        <v>175.01000000000002</v>
      </c>
      <c r="S66" s="64">
        <f t="shared" si="16"/>
        <v>46.25</v>
      </c>
      <c r="T66" s="64">
        <f t="shared" si="16"/>
        <v>1.8130000000000002</v>
      </c>
      <c r="U66" s="64">
        <f t="shared" si="16"/>
        <v>15.170000000000002</v>
      </c>
      <c r="V66" s="64">
        <f t="shared" si="16"/>
        <v>47.730000000000004</v>
      </c>
      <c r="W66" s="64">
        <f t="shared" si="16"/>
        <v>1.3320000000000001</v>
      </c>
      <c r="X66" s="64">
        <f t="shared" si="16"/>
        <v>0</v>
      </c>
      <c r="Y66" s="64">
        <f t="shared" si="16"/>
        <v>10.656000000000001</v>
      </c>
    </row>
    <row r="67" spans="1:25" s="35" customFormat="1" ht="22.15" customHeight="1" x14ac:dyDescent="0.25">
      <c r="A67" s="31"/>
      <c r="B67" s="65"/>
      <c r="C67" s="58" t="s">
        <v>48</v>
      </c>
      <c r="D67" s="59"/>
      <c r="E67" s="60">
        <v>30</v>
      </c>
      <c r="F67" s="61">
        <f>F17/100*30</f>
        <v>1.41</v>
      </c>
      <c r="G67" s="61">
        <f t="shared" ref="G67:I67" si="17">G17/100*30</f>
        <v>0.20999999999999996</v>
      </c>
      <c r="H67" s="61">
        <f t="shared" si="17"/>
        <v>14.94</v>
      </c>
      <c r="I67" s="61">
        <f t="shared" si="17"/>
        <v>64.2</v>
      </c>
      <c r="J67" s="88" t="s">
        <v>47</v>
      </c>
      <c r="K67" s="63">
        <v>2.56</v>
      </c>
      <c r="L67" s="63"/>
      <c r="M67" s="64">
        <f>M11</f>
        <v>0.13</v>
      </c>
      <c r="N67" s="64">
        <f t="shared" ref="N67:Y67" si="18">N11</f>
        <v>0.1</v>
      </c>
      <c r="O67" s="64">
        <f t="shared" si="18"/>
        <v>0</v>
      </c>
      <c r="P67" s="64">
        <f t="shared" si="18"/>
        <v>1.1399999999999999</v>
      </c>
      <c r="Q67" s="64">
        <f t="shared" si="18"/>
        <v>0.12</v>
      </c>
      <c r="R67" s="64">
        <f t="shared" si="18"/>
        <v>180.9</v>
      </c>
      <c r="S67" s="64">
        <f t="shared" si="18"/>
        <v>21.9</v>
      </c>
      <c r="T67" s="64">
        <f t="shared" si="18"/>
        <v>0.36</v>
      </c>
      <c r="U67" s="64">
        <f t="shared" si="18"/>
        <v>12</v>
      </c>
      <c r="V67" s="64">
        <f t="shared" si="18"/>
        <v>37.5</v>
      </c>
      <c r="W67" s="64">
        <f t="shared" si="18"/>
        <v>0.85</v>
      </c>
      <c r="X67" s="64">
        <f t="shared" si="18"/>
        <v>0</v>
      </c>
      <c r="Y67" s="64">
        <f t="shared" si="18"/>
        <v>9.27</v>
      </c>
    </row>
    <row r="68" spans="1:25" s="35" customFormat="1" ht="22.15" customHeight="1" x14ac:dyDescent="0.25">
      <c r="A68" s="31"/>
      <c r="B68" s="65"/>
      <c r="C68" s="58" t="s">
        <v>81</v>
      </c>
      <c r="D68" s="59"/>
      <c r="E68" s="60">
        <v>200</v>
      </c>
      <c r="F68" s="61">
        <v>3.5</v>
      </c>
      <c r="G68" s="61">
        <v>3.4</v>
      </c>
      <c r="H68" s="61">
        <v>22.3</v>
      </c>
      <c r="I68" s="61">
        <v>133.4</v>
      </c>
      <c r="J68" s="86" t="s">
        <v>50</v>
      </c>
      <c r="K68" s="63">
        <v>14.55</v>
      </c>
      <c r="L68" s="63"/>
      <c r="M68" s="64">
        <v>0</v>
      </c>
      <c r="N68" s="64">
        <v>0.13</v>
      </c>
      <c r="O68" s="64">
        <v>9.6</v>
      </c>
      <c r="P68" s="64">
        <v>0.12</v>
      </c>
      <c r="Q68" s="64">
        <v>0</v>
      </c>
      <c r="R68" s="64">
        <v>50</v>
      </c>
      <c r="S68" s="64">
        <v>199</v>
      </c>
      <c r="T68" s="64">
        <v>108</v>
      </c>
      <c r="U68" s="64">
        <v>26</v>
      </c>
      <c r="V68" s="64">
        <v>95</v>
      </c>
      <c r="W68" s="64">
        <v>1</v>
      </c>
      <c r="X68" s="64">
        <v>2.7</v>
      </c>
      <c r="Y68" s="64">
        <v>1</v>
      </c>
    </row>
    <row r="69" spans="1:25" s="35" customFormat="1" ht="22.15" customHeight="1" x14ac:dyDescent="0.25">
      <c r="A69" s="31"/>
      <c r="B69" s="75"/>
      <c r="C69" s="76" t="s">
        <v>63</v>
      </c>
      <c r="D69" s="77"/>
      <c r="E69" s="78">
        <f>SUM(E62:E68)</f>
        <v>837</v>
      </c>
      <c r="F69" s="79">
        <f>SUM(F62:F68)</f>
        <v>28.484999999999999</v>
      </c>
      <c r="G69" s="79">
        <f>SUM(G62:G68)</f>
        <v>26.305999999999997</v>
      </c>
      <c r="H69" s="79">
        <f>SUM(H62:H68)</f>
        <v>127.74399999999999</v>
      </c>
      <c r="I69" s="79">
        <f>SUM(I62:I68)</f>
        <v>869.43999999999994</v>
      </c>
      <c r="J69" s="94"/>
      <c r="K69" s="79">
        <f>SUM(K62:K68)</f>
        <v>102</v>
      </c>
      <c r="L69" s="63"/>
      <c r="M69" s="81">
        <f>SUM(M62:M68)</f>
        <v>0.4017</v>
      </c>
      <c r="N69" s="81">
        <f t="shared" ref="N69:Y69" si="19">SUM(N62:N68)</f>
        <v>0.53373333333333339</v>
      </c>
      <c r="O69" s="81">
        <f t="shared" si="19"/>
        <v>221.51999999999998</v>
      </c>
      <c r="P69" s="81">
        <f t="shared" si="19"/>
        <v>8.0120000000000005</v>
      </c>
      <c r="Q69" s="81">
        <f t="shared" si="19"/>
        <v>60.493999999999993</v>
      </c>
      <c r="R69" s="81">
        <f t="shared" si="19"/>
        <v>978.11</v>
      </c>
      <c r="S69" s="81">
        <f t="shared" si="19"/>
        <v>1010.7499999999999</v>
      </c>
      <c r="T69" s="81">
        <f t="shared" si="19"/>
        <v>215.273</v>
      </c>
      <c r="U69" s="81">
        <f t="shared" si="19"/>
        <v>156.07999999999998</v>
      </c>
      <c r="V69" s="81">
        <f t="shared" si="19"/>
        <v>369.13</v>
      </c>
      <c r="W69" s="81">
        <f t="shared" si="19"/>
        <v>6.4020000000000001</v>
      </c>
      <c r="X69" s="81">
        <f t="shared" si="19"/>
        <v>166.2</v>
      </c>
      <c r="Y69" s="81">
        <f t="shared" si="19"/>
        <v>39.426000000000002</v>
      </c>
    </row>
    <row r="70" spans="1:25" s="56" customFormat="1" ht="22.15" customHeight="1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6"/>
      <c r="L70" s="6"/>
    </row>
    <row r="71" spans="1:25" s="35" customFormat="1" ht="22.15" customHeight="1" x14ac:dyDescent="0.25">
      <c r="A71" s="31"/>
      <c r="B71" s="110"/>
      <c r="C71" s="110"/>
      <c r="D71" s="110"/>
      <c r="E71" s="31"/>
      <c r="F71" s="31"/>
      <c r="G71" s="31"/>
      <c r="H71" s="31"/>
      <c r="I71" s="33"/>
      <c r="J71" s="33"/>
      <c r="K71" s="33"/>
      <c r="L71" s="33"/>
    </row>
    <row r="72" spans="1:25" s="35" customFormat="1" ht="22.15" customHeight="1" x14ac:dyDescent="0.25">
      <c r="A72" s="31"/>
      <c r="B72" s="32" t="s">
        <v>82</v>
      </c>
      <c r="C72" s="32"/>
      <c r="D72" s="32"/>
      <c r="E72" s="32"/>
      <c r="F72" s="32"/>
      <c r="G72" s="32"/>
      <c r="H72" s="32"/>
      <c r="I72" s="32"/>
      <c r="J72" s="32"/>
      <c r="K72" s="32"/>
      <c r="L72" s="33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s="35" customFormat="1" ht="22.15" customHeight="1" x14ac:dyDescent="0.25">
      <c r="A73" s="31"/>
      <c r="B73" s="36" t="s">
        <v>16</v>
      </c>
      <c r="C73" s="37" t="s">
        <v>17</v>
      </c>
      <c r="D73" s="38"/>
      <c r="E73" s="36" t="s">
        <v>18</v>
      </c>
      <c r="F73" s="39" t="s">
        <v>19</v>
      </c>
      <c r="G73" s="40"/>
      <c r="H73" s="40"/>
      <c r="I73" s="36" t="s">
        <v>20</v>
      </c>
      <c r="J73" s="39" t="s">
        <v>21</v>
      </c>
      <c r="K73" s="41" t="s">
        <v>22</v>
      </c>
      <c r="L73" s="42"/>
      <c r="M73" s="34" t="s">
        <v>23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s="35" customFormat="1" ht="45" customHeight="1" x14ac:dyDescent="0.25">
      <c r="A74" s="31"/>
      <c r="B74" s="43"/>
      <c r="C74" s="44"/>
      <c r="D74" s="45"/>
      <c r="E74" s="43"/>
      <c r="F74" s="46" t="s">
        <v>24</v>
      </c>
      <c r="G74" s="46" t="s">
        <v>25</v>
      </c>
      <c r="H74" s="46" t="s">
        <v>26</v>
      </c>
      <c r="I74" s="43"/>
      <c r="J74" s="39"/>
      <c r="K74" s="47"/>
      <c r="L74" s="48"/>
      <c r="M74" s="49" t="s">
        <v>83</v>
      </c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 spans="1:25" s="56" customFormat="1" ht="22.15" customHeight="1" x14ac:dyDescent="0.25">
      <c r="A75" s="50"/>
      <c r="B75" s="51" t="s">
        <v>83</v>
      </c>
      <c r="C75" s="52"/>
      <c r="D75" s="52"/>
      <c r="E75" s="52"/>
      <c r="F75" s="52"/>
      <c r="G75" s="52"/>
      <c r="H75" s="52"/>
      <c r="I75" s="52"/>
      <c r="J75" s="52"/>
      <c r="K75" s="53"/>
      <c r="L75" s="54"/>
      <c r="M75" s="90" t="s">
        <v>28</v>
      </c>
      <c r="N75" s="90" t="s">
        <v>29</v>
      </c>
      <c r="O75" s="90" t="s">
        <v>30</v>
      </c>
      <c r="P75" s="90" t="s">
        <v>31</v>
      </c>
      <c r="Q75" s="90" t="s">
        <v>32</v>
      </c>
      <c r="R75" s="90" t="s">
        <v>33</v>
      </c>
      <c r="S75" s="90" t="s">
        <v>34</v>
      </c>
      <c r="T75" s="90" t="s">
        <v>35</v>
      </c>
      <c r="U75" s="90" t="s">
        <v>36</v>
      </c>
      <c r="V75" s="90" t="s">
        <v>37</v>
      </c>
      <c r="W75" s="90" t="s">
        <v>38</v>
      </c>
      <c r="X75" s="90" t="s">
        <v>39</v>
      </c>
      <c r="Y75" s="90" t="s">
        <v>40</v>
      </c>
    </row>
    <row r="76" spans="1:25" s="35" customFormat="1" ht="22.15" customHeight="1" x14ac:dyDescent="0.25">
      <c r="A76" s="31"/>
      <c r="B76" s="57" t="s">
        <v>41</v>
      </c>
      <c r="C76" s="58" t="s">
        <v>84</v>
      </c>
      <c r="D76" s="59"/>
      <c r="E76" s="60">
        <v>60</v>
      </c>
      <c r="F76" s="61">
        <v>0.5</v>
      </c>
      <c r="G76" s="61">
        <v>2.4</v>
      </c>
      <c r="H76" s="61">
        <v>2.6</v>
      </c>
      <c r="I76" s="61">
        <v>35.299999999999997</v>
      </c>
      <c r="J76" s="86">
        <v>8</v>
      </c>
      <c r="K76" s="63">
        <v>8.1999999999999993</v>
      </c>
      <c r="L76" s="63"/>
      <c r="M76" s="64">
        <v>0.02</v>
      </c>
      <c r="N76" s="64">
        <v>0.02</v>
      </c>
      <c r="O76" s="64">
        <v>0</v>
      </c>
      <c r="P76" s="64">
        <v>0.21</v>
      </c>
      <c r="Q76" s="64">
        <v>4.1399999999999997</v>
      </c>
      <c r="R76" s="64">
        <v>92.3</v>
      </c>
      <c r="S76" s="64">
        <v>129.30000000000001</v>
      </c>
      <c r="T76" s="64">
        <v>8.48</v>
      </c>
      <c r="U76" s="64">
        <v>7.87</v>
      </c>
      <c r="V76" s="64">
        <v>14.51</v>
      </c>
      <c r="W76" s="64">
        <v>0.38</v>
      </c>
      <c r="X76" s="64">
        <v>9.17</v>
      </c>
      <c r="Y76" s="64">
        <v>0</v>
      </c>
    </row>
    <row r="77" spans="1:25" s="93" customFormat="1" ht="22.15" customHeight="1" x14ac:dyDescent="0.25">
      <c r="A77" s="31"/>
      <c r="B77" s="65"/>
      <c r="C77" s="108" t="s">
        <v>85</v>
      </c>
      <c r="D77" s="109"/>
      <c r="E77" s="60">
        <v>200</v>
      </c>
      <c r="F77" s="61">
        <v>1.96</v>
      </c>
      <c r="G77" s="61">
        <v>12.52</v>
      </c>
      <c r="H77" s="61">
        <v>15.28</v>
      </c>
      <c r="I77" s="61">
        <v>147.66</v>
      </c>
      <c r="J77" s="86" t="s">
        <v>86</v>
      </c>
      <c r="K77" s="63">
        <v>22.1</v>
      </c>
      <c r="L77" s="63"/>
      <c r="M77" s="92">
        <v>0.06</v>
      </c>
      <c r="N77" s="92">
        <v>0.04</v>
      </c>
      <c r="O77" s="92">
        <v>24</v>
      </c>
      <c r="P77" s="92">
        <v>0.6</v>
      </c>
      <c r="Q77" s="92">
        <v>5.4</v>
      </c>
      <c r="R77" s="92">
        <v>137</v>
      </c>
      <c r="S77" s="92">
        <v>384.6</v>
      </c>
      <c r="T77" s="92">
        <v>23.4</v>
      </c>
      <c r="U77" s="92">
        <v>17.399999999999999</v>
      </c>
      <c r="V77" s="92">
        <v>48.6</v>
      </c>
      <c r="W77" s="92">
        <v>0.6</v>
      </c>
      <c r="X77" s="92">
        <v>15.64</v>
      </c>
      <c r="Y77" s="92">
        <v>0.76</v>
      </c>
    </row>
    <row r="78" spans="1:25" s="35" customFormat="1" ht="22.15" customHeight="1" x14ac:dyDescent="0.25">
      <c r="A78" s="31"/>
      <c r="B78" s="65"/>
      <c r="C78" s="58" t="s">
        <v>87</v>
      </c>
      <c r="D78" s="59"/>
      <c r="E78" s="60">
        <v>200</v>
      </c>
      <c r="F78" s="61">
        <v>27.3</v>
      </c>
      <c r="G78" s="61">
        <v>7.9</v>
      </c>
      <c r="H78" s="61">
        <v>34.700000000000003</v>
      </c>
      <c r="I78" s="61">
        <v>318.8</v>
      </c>
      <c r="J78" s="86" t="s">
        <v>88</v>
      </c>
      <c r="K78" s="63">
        <v>65.099999999999994</v>
      </c>
      <c r="L78" s="63"/>
      <c r="M78" s="64">
        <v>0.08</v>
      </c>
      <c r="N78" s="64">
        <v>0.08</v>
      </c>
      <c r="O78" s="64">
        <v>29</v>
      </c>
      <c r="P78" s="64">
        <v>7.3</v>
      </c>
      <c r="Q78" s="64">
        <v>2</v>
      </c>
      <c r="R78" s="64">
        <v>245</v>
      </c>
      <c r="S78" s="64">
        <v>369</v>
      </c>
      <c r="T78" s="64">
        <v>29</v>
      </c>
      <c r="U78" s="64">
        <v>93</v>
      </c>
      <c r="V78" s="64">
        <v>212</v>
      </c>
      <c r="W78" s="64">
        <v>2</v>
      </c>
      <c r="X78" s="64">
        <v>23.1</v>
      </c>
      <c r="Y78" s="64">
        <v>27.5</v>
      </c>
    </row>
    <row r="79" spans="1:25" s="35" customFormat="1" ht="22.15" customHeight="1" x14ac:dyDescent="0.25">
      <c r="A79" s="31"/>
      <c r="B79" s="65"/>
      <c r="C79" s="58" t="s">
        <v>46</v>
      </c>
      <c r="D79" s="59"/>
      <c r="E79" s="60">
        <v>35</v>
      </c>
      <c r="F79" s="61">
        <f>F16/100*35</f>
        <v>2.625</v>
      </c>
      <c r="G79" s="61">
        <f t="shared" ref="G79:I79" si="20">G16/100*35</f>
        <v>0.28000000000000003</v>
      </c>
      <c r="H79" s="61">
        <f t="shared" si="20"/>
        <v>17.220000000000002</v>
      </c>
      <c r="I79" s="61">
        <f t="shared" si="20"/>
        <v>91.7</v>
      </c>
      <c r="J79" s="88" t="s">
        <v>47</v>
      </c>
      <c r="K79" s="63">
        <v>2.99</v>
      </c>
      <c r="L79" s="63"/>
      <c r="M79" s="64">
        <f>M10/30*35</f>
        <v>0.14350000000000002</v>
      </c>
      <c r="N79" s="64">
        <f t="shared" ref="N79:Y79" si="21">N10/30*35</f>
        <v>8.8666666666666658E-2</v>
      </c>
      <c r="O79" s="64">
        <f t="shared" si="21"/>
        <v>0</v>
      </c>
      <c r="P79" s="64">
        <f t="shared" si="21"/>
        <v>1.96</v>
      </c>
      <c r="Q79" s="64">
        <f t="shared" si="21"/>
        <v>7.0000000000000007E-2</v>
      </c>
      <c r="R79" s="64">
        <f t="shared" si="21"/>
        <v>165.55</v>
      </c>
      <c r="S79" s="64">
        <f t="shared" si="21"/>
        <v>43.75</v>
      </c>
      <c r="T79" s="64">
        <f t="shared" si="21"/>
        <v>1.7150000000000001</v>
      </c>
      <c r="U79" s="64">
        <f t="shared" si="21"/>
        <v>14.350000000000001</v>
      </c>
      <c r="V79" s="64">
        <f t="shared" si="21"/>
        <v>45.15</v>
      </c>
      <c r="W79" s="64">
        <f t="shared" si="21"/>
        <v>1.2600000000000002</v>
      </c>
      <c r="X79" s="64">
        <f t="shared" si="21"/>
        <v>0</v>
      </c>
      <c r="Y79" s="64">
        <f t="shared" si="21"/>
        <v>10.080000000000002</v>
      </c>
    </row>
    <row r="80" spans="1:25" s="35" customFormat="1" ht="22.15" customHeight="1" x14ac:dyDescent="0.25">
      <c r="A80" s="31"/>
      <c r="B80" s="65"/>
      <c r="C80" s="58" t="s">
        <v>48</v>
      </c>
      <c r="D80" s="59"/>
      <c r="E80" s="60">
        <v>28</v>
      </c>
      <c r="F80" s="61">
        <f>F17/100*28</f>
        <v>1.3160000000000001</v>
      </c>
      <c r="G80" s="61">
        <f t="shared" ref="G80:I80" si="22">G17/100*28</f>
        <v>0.19599999999999998</v>
      </c>
      <c r="H80" s="61">
        <f t="shared" si="22"/>
        <v>13.943999999999999</v>
      </c>
      <c r="I80" s="61">
        <f t="shared" si="22"/>
        <v>59.92</v>
      </c>
      <c r="J80" s="88" t="s">
        <v>47</v>
      </c>
      <c r="K80" s="63">
        <v>2.39</v>
      </c>
      <c r="L80" s="63"/>
      <c r="M80" s="64">
        <f>M11/30*28</f>
        <v>0.12133333333333332</v>
      </c>
      <c r="N80" s="64">
        <f t="shared" ref="N80:Y80" si="23">N11/30*28</f>
        <v>9.3333333333333338E-2</v>
      </c>
      <c r="O80" s="64">
        <f t="shared" si="23"/>
        <v>0</v>
      </c>
      <c r="P80" s="64">
        <f t="shared" si="23"/>
        <v>1.0640000000000001</v>
      </c>
      <c r="Q80" s="64">
        <f t="shared" si="23"/>
        <v>0.112</v>
      </c>
      <c r="R80" s="64">
        <f t="shared" si="23"/>
        <v>168.84</v>
      </c>
      <c r="S80" s="64">
        <f t="shared" si="23"/>
        <v>20.439999999999998</v>
      </c>
      <c r="T80" s="64">
        <f t="shared" si="23"/>
        <v>0.33600000000000002</v>
      </c>
      <c r="U80" s="64">
        <f t="shared" si="23"/>
        <v>11.200000000000001</v>
      </c>
      <c r="V80" s="64">
        <f t="shared" si="23"/>
        <v>35</v>
      </c>
      <c r="W80" s="64">
        <f t="shared" si="23"/>
        <v>0.79333333333333333</v>
      </c>
      <c r="X80" s="64">
        <f t="shared" si="23"/>
        <v>0</v>
      </c>
      <c r="Y80" s="64">
        <f t="shared" si="23"/>
        <v>8.6519999999999992</v>
      </c>
    </row>
    <row r="81" spans="1:25" s="35" customFormat="1" ht="22.15" customHeight="1" x14ac:dyDescent="0.25">
      <c r="A81" s="31"/>
      <c r="B81" s="67"/>
      <c r="C81" s="58" t="s">
        <v>89</v>
      </c>
      <c r="D81" s="59"/>
      <c r="E81" s="60">
        <v>200</v>
      </c>
      <c r="F81" s="61">
        <v>0.2</v>
      </c>
      <c r="G81" s="61">
        <v>0</v>
      </c>
      <c r="H81" s="61">
        <v>6.4</v>
      </c>
      <c r="I81" s="61">
        <v>26.4</v>
      </c>
      <c r="J81" s="86" t="s">
        <v>90</v>
      </c>
      <c r="K81" s="63">
        <v>1.22</v>
      </c>
      <c r="L81" s="63"/>
      <c r="M81" s="64">
        <v>0</v>
      </c>
      <c r="N81" s="64">
        <v>0</v>
      </c>
      <c r="O81" s="64">
        <v>0</v>
      </c>
      <c r="P81" s="64">
        <v>0.1</v>
      </c>
      <c r="Q81" s="64">
        <v>0</v>
      </c>
      <c r="R81" s="64">
        <v>1</v>
      </c>
      <c r="S81" s="64">
        <v>25</v>
      </c>
      <c r="T81" s="64">
        <v>4</v>
      </c>
      <c r="U81" s="64">
        <v>4</v>
      </c>
      <c r="V81" s="64">
        <v>7</v>
      </c>
      <c r="W81" s="64">
        <v>1</v>
      </c>
      <c r="X81" s="64">
        <v>0</v>
      </c>
      <c r="Y81" s="64">
        <v>0</v>
      </c>
    </row>
    <row r="82" spans="1:25" s="35" customFormat="1" ht="22.15" customHeight="1" x14ac:dyDescent="0.25">
      <c r="A82" s="50"/>
      <c r="B82" s="111"/>
      <c r="C82" s="76" t="s">
        <v>53</v>
      </c>
      <c r="D82" s="77"/>
      <c r="E82" s="78">
        <f>SUM(E76:E81)</f>
        <v>723</v>
      </c>
      <c r="F82" s="79">
        <f t="shared" ref="F82:I82" si="24">SUM(F76:F81)</f>
        <v>33.90100000000001</v>
      </c>
      <c r="G82" s="79">
        <f t="shared" si="24"/>
        <v>23.296000000000003</v>
      </c>
      <c r="H82" s="79">
        <f t="shared" si="24"/>
        <v>90.144000000000005</v>
      </c>
      <c r="I82" s="79">
        <f t="shared" si="24"/>
        <v>679.78</v>
      </c>
      <c r="J82" s="112"/>
      <c r="K82" s="79">
        <f>SUM(K76:K81)</f>
        <v>101.99999999999999</v>
      </c>
      <c r="L82" s="63"/>
      <c r="M82" s="81">
        <f>SUM(M76:M81)</f>
        <v>0.42483333333333329</v>
      </c>
      <c r="N82" s="81">
        <f t="shared" ref="N82:Y82" si="25">SUM(N76:N81)</f>
        <v>0.32200000000000001</v>
      </c>
      <c r="O82" s="81">
        <f t="shared" si="25"/>
        <v>53</v>
      </c>
      <c r="P82" s="81">
        <f t="shared" si="25"/>
        <v>11.234</v>
      </c>
      <c r="Q82" s="81">
        <f t="shared" si="25"/>
        <v>11.722</v>
      </c>
      <c r="R82" s="81">
        <f t="shared" si="25"/>
        <v>809.69</v>
      </c>
      <c r="S82" s="81">
        <f t="shared" si="25"/>
        <v>972.09000000000015</v>
      </c>
      <c r="T82" s="81">
        <f t="shared" si="25"/>
        <v>66.930999999999997</v>
      </c>
      <c r="U82" s="81">
        <f t="shared" si="25"/>
        <v>147.82</v>
      </c>
      <c r="V82" s="81">
        <f t="shared" si="25"/>
        <v>362.26</v>
      </c>
      <c r="W82" s="81">
        <f t="shared" si="25"/>
        <v>6.0333333333333332</v>
      </c>
      <c r="X82" s="81">
        <f t="shared" si="25"/>
        <v>47.910000000000004</v>
      </c>
      <c r="Y82" s="81">
        <f t="shared" si="25"/>
        <v>46.992000000000004</v>
      </c>
    </row>
    <row r="83" spans="1:25" s="35" customFormat="1" ht="22.15" customHeight="1" x14ac:dyDescent="0.25">
      <c r="A83" s="50"/>
      <c r="B83" s="82"/>
      <c r="C83" s="83"/>
      <c r="D83" s="83"/>
      <c r="E83" s="50"/>
      <c r="F83" s="50"/>
      <c r="G83" s="50"/>
      <c r="H83" s="50"/>
      <c r="I83" s="50"/>
      <c r="J83" s="50"/>
      <c r="K83" s="33"/>
      <c r="L83" s="33"/>
    </row>
    <row r="84" spans="1:25" s="35" customFormat="1" ht="22.15" customHeight="1" x14ac:dyDescent="0.25">
      <c r="A84" s="31"/>
      <c r="B84" s="110"/>
      <c r="C84" s="110"/>
      <c r="D84" s="110"/>
      <c r="E84" s="30"/>
      <c r="F84" s="30"/>
      <c r="G84" s="30"/>
      <c r="H84" s="30"/>
      <c r="I84" s="30"/>
      <c r="J84" s="30"/>
      <c r="K84" s="33"/>
      <c r="L84" s="33"/>
    </row>
    <row r="85" spans="1:25" s="35" customFormat="1" ht="22.15" customHeight="1" x14ac:dyDescent="0.25">
      <c r="A85" s="31"/>
      <c r="B85" s="32" t="s">
        <v>15</v>
      </c>
      <c r="C85" s="32"/>
      <c r="D85" s="32"/>
      <c r="E85" s="32"/>
      <c r="F85" s="32"/>
      <c r="G85" s="32"/>
      <c r="H85" s="32"/>
      <c r="I85" s="32"/>
      <c r="J85" s="32"/>
      <c r="K85" s="32"/>
      <c r="L85" s="33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s="35" customFormat="1" ht="22.15" customHeight="1" x14ac:dyDescent="0.25">
      <c r="A86" s="31"/>
      <c r="B86" s="36" t="s">
        <v>16</v>
      </c>
      <c r="C86" s="37" t="s">
        <v>17</v>
      </c>
      <c r="D86" s="38"/>
      <c r="E86" s="36" t="s">
        <v>18</v>
      </c>
      <c r="F86" s="39" t="s">
        <v>19</v>
      </c>
      <c r="G86" s="40"/>
      <c r="H86" s="40"/>
      <c r="I86" s="36" t="s">
        <v>20</v>
      </c>
      <c r="J86" s="39" t="s">
        <v>21</v>
      </c>
      <c r="K86" s="41" t="s">
        <v>22</v>
      </c>
      <c r="L86" s="42"/>
      <c r="M86" s="34" t="s">
        <v>23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s="35" customFormat="1" ht="42.6" customHeight="1" x14ac:dyDescent="0.25">
      <c r="A87" s="31"/>
      <c r="B87" s="43"/>
      <c r="C87" s="44"/>
      <c r="D87" s="45"/>
      <c r="E87" s="43"/>
      <c r="F87" s="46" t="s">
        <v>24</v>
      </c>
      <c r="G87" s="46" t="s">
        <v>25</v>
      </c>
      <c r="H87" s="46" t="s">
        <v>26</v>
      </c>
      <c r="I87" s="43"/>
      <c r="J87" s="39"/>
      <c r="K87" s="47"/>
      <c r="L87" s="48"/>
      <c r="M87" s="49" t="s">
        <v>91</v>
      </c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 spans="1:25" s="56" customFormat="1" ht="22.15" customHeight="1" x14ac:dyDescent="0.25">
      <c r="A88" s="50"/>
      <c r="B88" s="51" t="s">
        <v>91</v>
      </c>
      <c r="C88" s="52"/>
      <c r="D88" s="52"/>
      <c r="E88" s="52"/>
      <c r="F88" s="52"/>
      <c r="G88" s="52"/>
      <c r="H88" s="52"/>
      <c r="I88" s="52"/>
      <c r="J88" s="52"/>
      <c r="K88" s="53"/>
      <c r="L88" s="54"/>
      <c r="M88" s="90" t="s">
        <v>28</v>
      </c>
      <c r="N88" s="90" t="s">
        <v>29</v>
      </c>
      <c r="O88" s="90" t="s">
        <v>30</v>
      </c>
      <c r="P88" s="90" t="s">
        <v>31</v>
      </c>
      <c r="Q88" s="90" t="s">
        <v>32</v>
      </c>
      <c r="R88" s="90" t="s">
        <v>33</v>
      </c>
      <c r="S88" s="90" t="s">
        <v>34</v>
      </c>
      <c r="T88" s="90" t="s">
        <v>35</v>
      </c>
      <c r="U88" s="90" t="s">
        <v>36</v>
      </c>
      <c r="V88" s="90" t="s">
        <v>37</v>
      </c>
      <c r="W88" s="90" t="s">
        <v>38</v>
      </c>
      <c r="X88" s="90" t="s">
        <v>39</v>
      </c>
      <c r="Y88" s="90" t="s">
        <v>40</v>
      </c>
    </row>
    <row r="89" spans="1:25" s="35" customFormat="1" ht="22.15" customHeight="1" x14ac:dyDescent="0.25">
      <c r="B89" s="65" t="s">
        <v>41</v>
      </c>
      <c r="C89" s="113" t="s">
        <v>92</v>
      </c>
      <c r="D89" s="114"/>
      <c r="E89" s="103">
        <v>80</v>
      </c>
      <c r="F89" s="104">
        <v>0.53</v>
      </c>
      <c r="G89" s="104">
        <v>0</v>
      </c>
      <c r="H89" s="104">
        <v>3.33</v>
      </c>
      <c r="I89" s="104">
        <v>15.33</v>
      </c>
      <c r="J89" s="105" t="s">
        <v>93</v>
      </c>
      <c r="K89" s="106">
        <v>13.57</v>
      </c>
      <c r="L89" s="107"/>
      <c r="M89" s="64">
        <v>0.05</v>
      </c>
      <c r="N89" s="64">
        <v>0.03</v>
      </c>
      <c r="O89" s="64">
        <v>106.7</v>
      </c>
      <c r="P89" s="64">
        <v>0.43</v>
      </c>
      <c r="Q89" s="64">
        <v>20</v>
      </c>
      <c r="R89" s="64">
        <v>32</v>
      </c>
      <c r="S89" s="64">
        <v>232</v>
      </c>
      <c r="T89" s="64">
        <v>10.7</v>
      </c>
      <c r="U89" s="64">
        <v>16</v>
      </c>
      <c r="V89" s="64">
        <v>21.3</v>
      </c>
      <c r="W89" s="64">
        <v>1.3</v>
      </c>
      <c r="X89" s="64">
        <v>1.6</v>
      </c>
      <c r="Y89" s="64">
        <v>0</v>
      </c>
    </row>
    <row r="90" spans="1:25" s="35" customFormat="1" ht="22.15" customHeight="1" x14ac:dyDescent="0.25">
      <c r="B90" s="65"/>
      <c r="C90" s="113" t="s">
        <v>57</v>
      </c>
      <c r="D90" s="114"/>
      <c r="E90" s="103">
        <v>150</v>
      </c>
      <c r="F90" s="104">
        <v>8.1999999999999993</v>
      </c>
      <c r="G90" s="104">
        <v>6.5</v>
      </c>
      <c r="H90" s="104">
        <v>42.8</v>
      </c>
      <c r="I90" s="104">
        <v>262.5</v>
      </c>
      <c r="J90" s="105" t="s">
        <v>58</v>
      </c>
      <c r="K90" s="106">
        <v>10.68</v>
      </c>
      <c r="L90" s="107"/>
      <c r="M90" s="64">
        <v>0.3</v>
      </c>
      <c r="N90" s="64">
        <v>0.1</v>
      </c>
      <c r="O90" s="64">
        <v>20</v>
      </c>
      <c r="P90" s="64">
        <v>2.2999999999999998</v>
      </c>
      <c r="Q90" s="64">
        <v>0</v>
      </c>
      <c r="R90" s="64">
        <v>192</v>
      </c>
      <c r="S90" s="64">
        <v>117</v>
      </c>
      <c r="T90" s="64">
        <v>46</v>
      </c>
      <c r="U90" s="64">
        <v>59</v>
      </c>
      <c r="V90" s="64">
        <v>180</v>
      </c>
      <c r="W90" s="64">
        <v>5</v>
      </c>
      <c r="X90" s="64">
        <v>20</v>
      </c>
      <c r="Y90" s="64">
        <v>3.6</v>
      </c>
    </row>
    <row r="91" spans="1:25" s="93" customFormat="1" ht="22.15" customHeight="1" x14ac:dyDescent="0.25">
      <c r="A91" s="31"/>
      <c r="B91" s="65"/>
      <c r="C91" s="58" t="s">
        <v>94</v>
      </c>
      <c r="D91" s="59"/>
      <c r="E91" s="60">
        <v>100</v>
      </c>
      <c r="F91" s="61">
        <v>23.35</v>
      </c>
      <c r="G91" s="61">
        <v>14.15</v>
      </c>
      <c r="H91" s="61">
        <v>0</v>
      </c>
      <c r="I91" s="61">
        <v>191</v>
      </c>
      <c r="J91" s="86">
        <v>320</v>
      </c>
      <c r="K91" s="63">
        <v>35.04</v>
      </c>
      <c r="L91" s="63"/>
      <c r="M91" s="92">
        <v>0.1</v>
      </c>
      <c r="N91" s="92">
        <v>0.2</v>
      </c>
      <c r="O91" s="92">
        <v>52.4</v>
      </c>
      <c r="P91" s="92">
        <v>0.1</v>
      </c>
      <c r="Q91" s="92">
        <v>2.6</v>
      </c>
      <c r="R91" s="92">
        <v>209.7</v>
      </c>
      <c r="S91" s="92">
        <v>292.60000000000002</v>
      </c>
      <c r="T91" s="92">
        <v>22</v>
      </c>
      <c r="U91" s="92">
        <v>25.1</v>
      </c>
      <c r="V91" s="92">
        <v>210.4</v>
      </c>
      <c r="W91" s="92">
        <v>1.7</v>
      </c>
      <c r="X91" s="92">
        <v>0</v>
      </c>
      <c r="Y91" s="92">
        <v>0</v>
      </c>
    </row>
    <row r="92" spans="1:25" s="35" customFormat="1" ht="22.15" customHeight="1" x14ac:dyDescent="0.25">
      <c r="A92" s="31"/>
      <c r="B92" s="65"/>
      <c r="C92" s="58" t="s">
        <v>46</v>
      </c>
      <c r="D92" s="59"/>
      <c r="E92" s="60">
        <v>46</v>
      </c>
      <c r="F92" s="61">
        <f>F16/100*46</f>
        <v>3.4499999999999997</v>
      </c>
      <c r="G92" s="61">
        <f>G16/100*46</f>
        <v>0.36799999999999999</v>
      </c>
      <c r="H92" s="61">
        <f>H16/100*46</f>
        <v>22.632000000000001</v>
      </c>
      <c r="I92" s="61">
        <f>I16/100*46</f>
        <v>120.52000000000001</v>
      </c>
      <c r="J92" s="88" t="s">
        <v>47</v>
      </c>
      <c r="K92" s="63">
        <v>3.93</v>
      </c>
      <c r="L92" s="63"/>
      <c r="M92" s="64">
        <f t="shared" ref="M92:Y92" si="26">M10/30*46</f>
        <v>0.18860000000000002</v>
      </c>
      <c r="N92" s="64">
        <f t="shared" si="26"/>
        <v>0.11653333333333332</v>
      </c>
      <c r="O92" s="64">
        <f t="shared" si="26"/>
        <v>0</v>
      </c>
      <c r="P92" s="64">
        <f t="shared" si="26"/>
        <v>2.5760000000000001</v>
      </c>
      <c r="Q92" s="64">
        <f t="shared" si="26"/>
        <v>9.1999999999999998E-2</v>
      </c>
      <c r="R92" s="64">
        <f t="shared" si="26"/>
        <v>217.58</v>
      </c>
      <c r="S92" s="64">
        <f t="shared" si="26"/>
        <v>57.5</v>
      </c>
      <c r="T92" s="64">
        <f t="shared" si="26"/>
        <v>2.254</v>
      </c>
      <c r="U92" s="64">
        <f t="shared" si="26"/>
        <v>18.860000000000003</v>
      </c>
      <c r="V92" s="64">
        <f t="shared" si="26"/>
        <v>59.34</v>
      </c>
      <c r="W92" s="64">
        <f t="shared" si="26"/>
        <v>1.6560000000000001</v>
      </c>
      <c r="X92" s="64">
        <f t="shared" si="26"/>
        <v>0</v>
      </c>
      <c r="Y92" s="64">
        <f t="shared" si="26"/>
        <v>13.248000000000001</v>
      </c>
    </row>
    <row r="93" spans="1:25" s="35" customFormat="1" ht="22.15" customHeight="1" x14ac:dyDescent="0.25">
      <c r="A93" s="31"/>
      <c r="B93" s="65"/>
      <c r="C93" s="58" t="s">
        <v>48</v>
      </c>
      <c r="D93" s="59"/>
      <c r="E93" s="60">
        <v>30</v>
      </c>
      <c r="F93" s="61">
        <f>F17/100*30</f>
        <v>1.41</v>
      </c>
      <c r="G93" s="61">
        <f>G17/100*30</f>
        <v>0.20999999999999996</v>
      </c>
      <c r="H93" s="61">
        <f>H17/100*30</f>
        <v>14.94</v>
      </c>
      <c r="I93" s="61">
        <f>I17/100*30</f>
        <v>64.2</v>
      </c>
      <c r="J93" s="88" t="s">
        <v>47</v>
      </c>
      <c r="K93" s="63">
        <v>2.56</v>
      </c>
      <c r="L93" s="63"/>
      <c r="M93" s="64">
        <f t="shared" ref="M93:Y93" si="27">M11</f>
        <v>0.13</v>
      </c>
      <c r="N93" s="64">
        <f t="shared" si="27"/>
        <v>0.1</v>
      </c>
      <c r="O93" s="64">
        <f t="shared" si="27"/>
        <v>0</v>
      </c>
      <c r="P93" s="64">
        <f t="shared" si="27"/>
        <v>1.1399999999999999</v>
      </c>
      <c r="Q93" s="64">
        <f t="shared" si="27"/>
        <v>0.12</v>
      </c>
      <c r="R93" s="64">
        <f t="shared" si="27"/>
        <v>180.9</v>
      </c>
      <c r="S93" s="64">
        <f t="shared" si="27"/>
        <v>21.9</v>
      </c>
      <c r="T93" s="64">
        <f t="shared" si="27"/>
        <v>0.36</v>
      </c>
      <c r="U93" s="64">
        <f t="shared" si="27"/>
        <v>12</v>
      </c>
      <c r="V93" s="64">
        <f t="shared" si="27"/>
        <v>37.5</v>
      </c>
      <c r="W93" s="64">
        <f t="shared" si="27"/>
        <v>0.85</v>
      </c>
      <c r="X93" s="64">
        <f t="shared" si="27"/>
        <v>0</v>
      </c>
      <c r="Y93" s="64">
        <f t="shared" si="27"/>
        <v>9.27</v>
      </c>
    </row>
    <row r="94" spans="1:25" s="35" customFormat="1" ht="22.15" customHeight="1" x14ac:dyDescent="0.25">
      <c r="A94" s="31"/>
      <c r="B94" s="65"/>
      <c r="C94" s="58" t="s">
        <v>89</v>
      </c>
      <c r="D94" s="59"/>
      <c r="E94" s="60">
        <v>200</v>
      </c>
      <c r="F94" s="61">
        <v>0.2</v>
      </c>
      <c r="G94" s="61">
        <v>0</v>
      </c>
      <c r="H94" s="61">
        <v>6.4</v>
      </c>
      <c r="I94" s="61">
        <v>26.4</v>
      </c>
      <c r="J94" s="86" t="s">
        <v>90</v>
      </c>
      <c r="K94" s="63">
        <v>1.22</v>
      </c>
      <c r="L94" s="63"/>
      <c r="M94" s="64">
        <v>0</v>
      </c>
      <c r="N94" s="64">
        <v>0</v>
      </c>
      <c r="O94" s="64">
        <v>0</v>
      </c>
      <c r="P94" s="64">
        <v>0.1</v>
      </c>
      <c r="Q94" s="64">
        <v>0</v>
      </c>
      <c r="R94" s="64">
        <v>1</v>
      </c>
      <c r="S94" s="64">
        <v>25</v>
      </c>
      <c r="T94" s="64">
        <v>4</v>
      </c>
      <c r="U94" s="64">
        <v>4</v>
      </c>
      <c r="V94" s="64">
        <v>7</v>
      </c>
      <c r="W94" s="64">
        <v>1</v>
      </c>
      <c r="X94" s="64">
        <v>0</v>
      </c>
      <c r="Y94" s="64">
        <v>0</v>
      </c>
    </row>
    <row r="95" spans="1:25" s="56" customFormat="1" ht="22.15" customHeight="1" x14ac:dyDescent="0.25">
      <c r="A95" s="66"/>
      <c r="B95" s="65"/>
      <c r="C95" s="68" t="s">
        <v>95</v>
      </c>
      <c r="D95" s="69"/>
      <c r="E95" s="70">
        <v>100</v>
      </c>
      <c r="F95" s="71">
        <v>2.6</v>
      </c>
      <c r="G95" s="71">
        <v>2.5</v>
      </c>
      <c r="H95" s="71">
        <v>16</v>
      </c>
      <c r="I95" s="71">
        <v>95</v>
      </c>
      <c r="J95" s="115" t="s">
        <v>47</v>
      </c>
      <c r="K95" s="73">
        <v>35</v>
      </c>
      <c r="L95" s="73"/>
      <c r="M95" s="74">
        <v>0</v>
      </c>
      <c r="N95" s="74">
        <v>0</v>
      </c>
      <c r="O95" s="74">
        <v>500</v>
      </c>
      <c r="P95" s="74">
        <v>0</v>
      </c>
      <c r="Q95" s="74">
        <v>0</v>
      </c>
      <c r="R95" s="74">
        <v>0</v>
      </c>
      <c r="S95" s="74">
        <v>0</v>
      </c>
      <c r="T95" s="74">
        <v>0</v>
      </c>
      <c r="U95" s="74">
        <v>0</v>
      </c>
      <c r="V95" s="74">
        <v>0</v>
      </c>
      <c r="W95" s="74">
        <v>0</v>
      </c>
      <c r="X95" s="74">
        <v>0</v>
      </c>
      <c r="Y95" s="74">
        <v>0</v>
      </c>
    </row>
    <row r="96" spans="1:25" s="35" customFormat="1" ht="22.15" customHeight="1" x14ac:dyDescent="0.25">
      <c r="A96" s="31"/>
      <c r="B96" s="75"/>
      <c r="C96" s="76" t="s">
        <v>63</v>
      </c>
      <c r="D96" s="77"/>
      <c r="E96" s="78">
        <f>SUM(E89:E95)</f>
        <v>706</v>
      </c>
      <c r="F96" s="79">
        <f t="shared" ref="F96:I96" si="28">SUM(F89:F95)</f>
        <v>39.74</v>
      </c>
      <c r="G96" s="79">
        <f t="shared" si="28"/>
        <v>23.727999999999998</v>
      </c>
      <c r="H96" s="79">
        <f t="shared" si="28"/>
        <v>106.102</v>
      </c>
      <c r="I96" s="79">
        <f t="shared" si="28"/>
        <v>774.95</v>
      </c>
      <c r="J96" s="94"/>
      <c r="K96" s="79">
        <f>SUM(K89:K95)</f>
        <v>102</v>
      </c>
      <c r="L96" s="63"/>
      <c r="M96" s="81">
        <f>SUM(M89:M95)</f>
        <v>0.76859999999999995</v>
      </c>
      <c r="N96" s="81">
        <f t="shared" ref="N96:Y96" si="29">SUM(N89:N95)</f>
        <v>0.54653333333333332</v>
      </c>
      <c r="O96" s="81">
        <f t="shared" si="29"/>
        <v>679.1</v>
      </c>
      <c r="P96" s="81">
        <f t="shared" si="29"/>
        <v>6.6459999999999999</v>
      </c>
      <c r="Q96" s="81">
        <f t="shared" si="29"/>
        <v>22.812000000000001</v>
      </c>
      <c r="R96" s="81">
        <f t="shared" si="29"/>
        <v>833.18</v>
      </c>
      <c r="S96" s="81">
        <f t="shared" si="29"/>
        <v>746</v>
      </c>
      <c r="T96" s="81">
        <f t="shared" si="29"/>
        <v>85.314000000000007</v>
      </c>
      <c r="U96" s="81">
        <f t="shared" si="29"/>
        <v>134.95999999999998</v>
      </c>
      <c r="V96" s="81">
        <f t="shared" si="29"/>
        <v>515.54000000000008</v>
      </c>
      <c r="W96" s="81">
        <f t="shared" si="29"/>
        <v>11.506</v>
      </c>
      <c r="X96" s="81">
        <f t="shared" si="29"/>
        <v>21.6</v>
      </c>
      <c r="Y96" s="81">
        <f t="shared" si="29"/>
        <v>26.118000000000002</v>
      </c>
    </row>
    <row r="97" spans="1:25" s="56" customFormat="1" ht="22.15" customHeight="1" x14ac:dyDescent="0.25">
      <c r="A97" s="50"/>
      <c r="B97" s="116"/>
      <c r="C97" s="117"/>
      <c r="D97" s="117"/>
      <c r="E97" s="118"/>
      <c r="F97" s="119"/>
      <c r="G97" s="119"/>
      <c r="H97" s="119"/>
      <c r="I97" s="119"/>
      <c r="J97" s="118"/>
      <c r="K97" s="6"/>
      <c r="L97" s="6"/>
    </row>
    <row r="98" spans="1:25" s="56" customFormat="1" ht="22.15" customHeight="1" x14ac:dyDescent="0.25">
      <c r="A98" s="50"/>
      <c r="B98" s="82"/>
      <c r="C98" s="83"/>
      <c r="D98" s="83"/>
      <c r="E98" s="50"/>
      <c r="F98" s="84"/>
      <c r="G98" s="84"/>
      <c r="H98" s="84"/>
      <c r="I98" s="84"/>
      <c r="J98" s="50"/>
      <c r="K98" s="6"/>
      <c r="L98" s="6"/>
    </row>
    <row r="99" spans="1:25" s="35" customFormat="1" ht="22.15" customHeight="1" x14ac:dyDescent="0.25">
      <c r="A99" s="31"/>
      <c r="B99" s="32" t="s">
        <v>15</v>
      </c>
      <c r="C99" s="32"/>
      <c r="D99" s="32"/>
      <c r="E99" s="32"/>
      <c r="F99" s="32"/>
      <c r="G99" s="32"/>
      <c r="H99" s="32"/>
      <c r="I99" s="32"/>
      <c r="J99" s="32"/>
      <c r="K99" s="32"/>
      <c r="L99" s="33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s="35" customFormat="1" ht="22.15" customHeight="1" x14ac:dyDescent="0.25">
      <c r="A100" s="31"/>
      <c r="B100" s="36" t="s">
        <v>16</v>
      </c>
      <c r="C100" s="37" t="s">
        <v>17</v>
      </c>
      <c r="D100" s="38"/>
      <c r="E100" s="36" t="s">
        <v>18</v>
      </c>
      <c r="F100" s="39" t="s">
        <v>19</v>
      </c>
      <c r="G100" s="40"/>
      <c r="H100" s="40"/>
      <c r="I100" s="36" t="s">
        <v>20</v>
      </c>
      <c r="J100" s="39" t="s">
        <v>21</v>
      </c>
      <c r="K100" s="41" t="s">
        <v>22</v>
      </c>
      <c r="L100" s="42"/>
      <c r="M100" s="34" t="s">
        <v>23</v>
      </c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s="35" customFormat="1" ht="43.9" customHeight="1" x14ac:dyDescent="0.25">
      <c r="A101" s="31"/>
      <c r="B101" s="43"/>
      <c r="C101" s="44"/>
      <c r="D101" s="45"/>
      <c r="E101" s="43"/>
      <c r="F101" s="46" t="s">
        <v>24</v>
      </c>
      <c r="G101" s="46" t="s">
        <v>25</v>
      </c>
      <c r="H101" s="46" t="s">
        <v>26</v>
      </c>
      <c r="I101" s="43"/>
      <c r="J101" s="39"/>
      <c r="K101" s="47"/>
      <c r="L101" s="48"/>
      <c r="M101" s="49" t="s">
        <v>96</v>
      </c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 spans="1:25" s="35" customFormat="1" ht="22.15" customHeight="1" x14ac:dyDescent="0.25">
      <c r="A102" s="31"/>
      <c r="B102" s="51" t="s">
        <v>96</v>
      </c>
      <c r="C102" s="52"/>
      <c r="D102" s="52"/>
      <c r="E102" s="52"/>
      <c r="F102" s="52"/>
      <c r="G102" s="52"/>
      <c r="H102" s="52"/>
      <c r="I102" s="52"/>
      <c r="J102" s="52"/>
      <c r="K102" s="53"/>
      <c r="L102" s="54"/>
      <c r="M102" s="100" t="s">
        <v>28</v>
      </c>
      <c r="N102" s="100" t="s">
        <v>29</v>
      </c>
      <c r="O102" s="100" t="s">
        <v>30</v>
      </c>
      <c r="P102" s="100" t="s">
        <v>31</v>
      </c>
      <c r="Q102" s="100" t="s">
        <v>32</v>
      </c>
      <c r="R102" s="100" t="s">
        <v>33</v>
      </c>
      <c r="S102" s="100" t="s">
        <v>34</v>
      </c>
      <c r="T102" s="100" t="s">
        <v>35</v>
      </c>
      <c r="U102" s="100" t="s">
        <v>36</v>
      </c>
      <c r="V102" s="100" t="s">
        <v>37</v>
      </c>
      <c r="W102" s="100" t="s">
        <v>38</v>
      </c>
      <c r="X102" s="100" t="s">
        <v>39</v>
      </c>
      <c r="Y102" s="100" t="s">
        <v>40</v>
      </c>
    </row>
    <row r="103" spans="1:25" s="35" customFormat="1" ht="22.15" customHeight="1" x14ac:dyDescent="0.25">
      <c r="B103" s="120" t="s">
        <v>41</v>
      </c>
      <c r="C103" s="101" t="s">
        <v>97</v>
      </c>
      <c r="D103" s="102"/>
      <c r="E103" s="103">
        <v>102</v>
      </c>
      <c r="F103" s="104">
        <v>6.2</v>
      </c>
      <c r="G103" s="104">
        <v>4.4000000000000004</v>
      </c>
      <c r="H103" s="104">
        <v>4.5</v>
      </c>
      <c r="I103" s="104">
        <v>81.2</v>
      </c>
      <c r="J103" s="105" t="s">
        <v>98</v>
      </c>
      <c r="K103" s="106">
        <v>39.409999999999997</v>
      </c>
      <c r="L103" s="107"/>
      <c r="M103" s="64">
        <f>0.01+0.01</f>
        <v>0.02</v>
      </c>
      <c r="N103" s="64">
        <f>0.03+0.02</f>
        <v>0.05</v>
      </c>
      <c r="O103" s="64">
        <f>0.44+0.5</f>
        <v>0.94</v>
      </c>
      <c r="P103" s="64">
        <f>0+0.28</f>
        <v>0.28000000000000003</v>
      </c>
      <c r="Q103" s="64">
        <f>0.89+0.77</f>
        <v>1.6600000000000001</v>
      </c>
      <c r="R103" s="64">
        <f>0+122</f>
        <v>122</v>
      </c>
      <c r="S103" s="64">
        <f>0+45.2</f>
        <v>45.2</v>
      </c>
      <c r="T103" s="64">
        <f>27.43+14.8</f>
        <v>42.230000000000004</v>
      </c>
      <c r="U103" s="64">
        <f>13.01+4.5</f>
        <v>17.509999999999998</v>
      </c>
      <c r="V103" s="64">
        <f>80.67+14.3</f>
        <v>94.97</v>
      </c>
      <c r="W103" s="64">
        <f>0.44+0.13</f>
        <v>0.57000000000000006</v>
      </c>
      <c r="X103" s="64">
        <v>0</v>
      </c>
      <c r="Y103" s="64">
        <f>0+0.2</f>
        <v>0.2</v>
      </c>
    </row>
    <row r="104" spans="1:25" s="93" customFormat="1" ht="22.15" customHeight="1" x14ac:dyDescent="0.25">
      <c r="A104" s="31"/>
      <c r="B104" s="121"/>
      <c r="C104" s="91" t="s">
        <v>99</v>
      </c>
      <c r="D104" s="91"/>
      <c r="E104" s="60">
        <v>210</v>
      </c>
      <c r="F104" s="61">
        <v>1.8</v>
      </c>
      <c r="G104" s="61">
        <v>13.87</v>
      </c>
      <c r="H104" s="61">
        <v>10.36</v>
      </c>
      <c r="I104" s="61">
        <v>150.51</v>
      </c>
      <c r="J104" s="86" t="s">
        <v>100</v>
      </c>
      <c r="K104" s="63">
        <v>28.25</v>
      </c>
      <c r="L104" s="63"/>
      <c r="M104" s="92">
        <v>0.04</v>
      </c>
      <c r="N104" s="92">
        <v>0.04</v>
      </c>
      <c r="O104" s="92">
        <v>37.799999999999997</v>
      </c>
      <c r="P104" s="92">
        <v>0.4</v>
      </c>
      <c r="Q104" s="92">
        <v>6.8</v>
      </c>
      <c r="R104" s="92">
        <v>162.80000000000001</v>
      </c>
      <c r="S104" s="92">
        <v>259.2</v>
      </c>
      <c r="T104" s="92">
        <v>35.6</v>
      </c>
      <c r="U104" s="92">
        <v>23</v>
      </c>
      <c r="V104" s="92">
        <v>42.2</v>
      </c>
      <c r="W104" s="92">
        <v>1.2</v>
      </c>
      <c r="X104" s="92">
        <v>16.260000000000002</v>
      </c>
      <c r="Y104" s="92">
        <v>0.4</v>
      </c>
    </row>
    <row r="105" spans="1:25" s="35" customFormat="1" ht="22.15" customHeight="1" x14ac:dyDescent="0.25">
      <c r="A105" s="31"/>
      <c r="B105" s="121"/>
      <c r="C105" s="108" t="s">
        <v>68</v>
      </c>
      <c r="D105" s="109"/>
      <c r="E105" s="60">
        <v>200</v>
      </c>
      <c r="F105" s="61">
        <v>4.0999999999999996</v>
      </c>
      <c r="G105" s="61">
        <v>7.6</v>
      </c>
      <c r="H105" s="61">
        <v>31.6</v>
      </c>
      <c r="I105" s="61">
        <v>211.1</v>
      </c>
      <c r="J105" s="86" t="s">
        <v>69</v>
      </c>
      <c r="K105" s="63">
        <v>23.19</v>
      </c>
      <c r="L105" s="63"/>
      <c r="M105" s="64">
        <v>0.16</v>
      </c>
      <c r="N105" s="64">
        <v>0.1</v>
      </c>
      <c r="O105" s="64">
        <v>31</v>
      </c>
      <c r="P105" s="64">
        <v>1.3</v>
      </c>
      <c r="Q105" s="64">
        <v>13</v>
      </c>
      <c r="R105" s="64">
        <v>319</v>
      </c>
      <c r="S105" s="64">
        <v>1003</v>
      </c>
      <c r="T105" s="64">
        <v>54</v>
      </c>
      <c r="U105" s="64">
        <v>39</v>
      </c>
      <c r="V105" s="64">
        <v>111</v>
      </c>
      <c r="W105" s="64">
        <v>1</v>
      </c>
      <c r="X105" s="64">
        <v>38</v>
      </c>
      <c r="Y105" s="64">
        <v>1.1000000000000001</v>
      </c>
    </row>
    <row r="106" spans="1:25" s="35" customFormat="1" ht="22.15" customHeight="1" x14ac:dyDescent="0.25">
      <c r="A106" s="31"/>
      <c r="B106" s="121"/>
      <c r="C106" s="58" t="s">
        <v>46</v>
      </c>
      <c r="D106" s="59"/>
      <c r="E106" s="60">
        <v>40</v>
      </c>
      <c r="F106" s="61">
        <f>F16/100*40</f>
        <v>3</v>
      </c>
      <c r="G106" s="61">
        <f>G16/100*40</f>
        <v>0.32</v>
      </c>
      <c r="H106" s="61">
        <f>H16/100*40</f>
        <v>19.680000000000003</v>
      </c>
      <c r="I106" s="61">
        <f>I16/100*40</f>
        <v>104.80000000000001</v>
      </c>
      <c r="J106" s="88" t="s">
        <v>47</v>
      </c>
      <c r="K106" s="63">
        <v>3.42</v>
      </c>
      <c r="L106" s="63"/>
      <c r="M106" s="64">
        <f t="shared" ref="M106:Y106" si="30">M10/30*40</f>
        <v>0.16400000000000001</v>
      </c>
      <c r="N106" s="64">
        <f t="shared" si="30"/>
        <v>0.10133333333333333</v>
      </c>
      <c r="O106" s="64">
        <f t="shared" si="30"/>
        <v>0</v>
      </c>
      <c r="P106" s="64">
        <f t="shared" si="30"/>
        <v>2.2400000000000002</v>
      </c>
      <c r="Q106" s="64">
        <f t="shared" si="30"/>
        <v>0.08</v>
      </c>
      <c r="R106" s="64">
        <f t="shared" si="30"/>
        <v>189.20000000000002</v>
      </c>
      <c r="S106" s="64">
        <f t="shared" si="30"/>
        <v>50</v>
      </c>
      <c r="T106" s="64">
        <f t="shared" si="30"/>
        <v>1.96</v>
      </c>
      <c r="U106" s="64">
        <f t="shared" si="30"/>
        <v>16.400000000000002</v>
      </c>
      <c r="V106" s="64">
        <f t="shared" si="30"/>
        <v>51.6</v>
      </c>
      <c r="W106" s="64">
        <f t="shared" si="30"/>
        <v>1.4400000000000002</v>
      </c>
      <c r="X106" s="64">
        <f t="shared" si="30"/>
        <v>0</v>
      </c>
      <c r="Y106" s="64">
        <f t="shared" si="30"/>
        <v>11.520000000000001</v>
      </c>
    </row>
    <row r="107" spans="1:25" s="35" customFormat="1" ht="22.15" customHeight="1" x14ac:dyDescent="0.25">
      <c r="A107" s="31"/>
      <c r="B107" s="121"/>
      <c r="C107" s="58" t="s">
        <v>48</v>
      </c>
      <c r="D107" s="59"/>
      <c r="E107" s="60">
        <v>30</v>
      </c>
      <c r="F107" s="61">
        <f>F17/100*30</f>
        <v>1.41</v>
      </c>
      <c r="G107" s="61">
        <f>G17/100*30</f>
        <v>0.20999999999999996</v>
      </c>
      <c r="H107" s="61">
        <f>H17/100*30</f>
        <v>14.94</v>
      </c>
      <c r="I107" s="61">
        <f>I17/100*30</f>
        <v>64.2</v>
      </c>
      <c r="J107" s="88" t="s">
        <v>47</v>
      </c>
      <c r="K107" s="63">
        <v>2.56</v>
      </c>
      <c r="L107" s="63"/>
      <c r="M107" s="64">
        <f t="shared" ref="M107:Y107" si="31">M11</f>
        <v>0.13</v>
      </c>
      <c r="N107" s="64">
        <f t="shared" si="31"/>
        <v>0.1</v>
      </c>
      <c r="O107" s="64">
        <f t="shared" si="31"/>
        <v>0</v>
      </c>
      <c r="P107" s="64">
        <f t="shared" si="31"/>
        <v>1.1399999999999999</v>
      </c>
      <c r="Q107" s="64">
        <f t="shared" si="31"/>
        <v>0.12</v>
      </c>
      <c r="R107" s="64">
        <f t="shared" si="31"/>
        <v>180.9</v>
      </c>
      <c r="S107" s="64">
        <f t="shared" si="31"/>
        <v>21.9</v>
      </c>
      <c r="T107" s="64">
        <f t="shared" si="31"/>
        <v>0.36</v>
      </c>
      <c r="U107" s="64">
        <f t="shared" si="31"/>
        <v>12</v>
      </c>
      <c r="V107" s="64">
        <f t="shared" si="31"/>
        <v>37.5</v>
      </c>
      <c r="W107" s="64">
        <f t="shared" si="31"/>
        <v>0.85</v>
      </c>
      <c r="X107" s="64">
        <f t="shared" si="31"/>
        <v>0</v>
      </c>
      <c r="Y107" s="64">
        <f t="shared" si="31"/>
        <v>9.27</v>
      </c>
    </row>
    <row r="108" spans="1:25" s="35" customFormat="1" ht="22.15" customHeight="1" x14ac:dyDescent="0.25">
      <c r="A108" s="31"/>
      <c r="B108" s="121"/>
      <c r="C108" s="58" t="s">
        <v>101</v>
      </c>
      <c r="D108" s="59"/>
      <c r="E108" s="60">
        <v>200</v>
      </c>
      <c r="F108" s="61">
        <v>0.6</v>
      </c>
      <c r="G108" s="61">
        <v>0</v>
      </c>
      <c r="H108" s="61">
        <v>22.7</v>
      </c>
      <c r="I108" s="61">
        <v>93.2</v>
      </c>
      <c r="J108" s="86" t="s">
        <v>102</v>
      </c>
      <c r="K108" s="63">
        <v>5.17</v>
      </c>
      <c r="L108" s="63"/>
      <c r="M108" s="64">
        <v>0</v>
      </c>
      <c r="N108" s="64">
        <v>18.3</v>
      </c>
      <c r="O108" s="64">
        <v>0.06</v>
      </c>
      <c r="P108" s="64">
        <v>0</v>
      </c>
      <c r="Q108" s="64">
        <v>0</v>
      </c>
      <c r="R108" s="64">
        <v>0</v>
      </c>
      <c r="S108" s="64">
        <v>0</v>
      </c>
      <c r="T108" s="64">
        <v>60</v>
      </c>
      <c r="U108" s="64">
        <v>3</v>
      </c>
      <c r="V108" s="64">
        <v>5</v>
      </c>
      <c r="W108" s="64">
        <v>0</v>
      </c>
      <c r="X108" s="64">
        <v>0</v>
      </c>
      <c r="Y108" s="64">
        <v>0</v>
      </c>
    </row>
    <row r="109" spans="1:25" s="35" customFormat="1" ht="22.15" customHeight="1" x14ac:dyDescent="0.25">
      <c r="A109" s="31"/>
      <c r="B109" s="122"/>
      <c r="C109" s="76" t="s">
        <v>63</v>
      </c>
      <c r="D109" s="77"/>
      <c r="E109" s="78">
        <f>SUM(E103:E108)</f>
        <v>782</v>
      </c>
      <c r="F109" s="79">
        <f>SUM(F103:F108)</f>
        <v>17.11</v>
      </c>
      <c r="G109" s="79">
        <f>SUM(G103:G108)</f>
        <v>26.4</v>
      </c>
      <c r="H109" s="79">
        <f>SUM(H103:H108)</f>
        <v>103.78</v>
      </c>
      <c r="I109" s="79">
        <f>SUM(I103:I108)</f>
        <v>705.01</v>
      </c>
      <c r="J109" s="94"/>
      <c r="K109" s="79">
        <f>SUM(K103:K108)</f>
        <v>102</v>
      </c>
      <c r="L109" s="63"/>
      <c r="M109" s="81">
        <f t="shared" ref="M109:Y109" si="32">SUM(M103:M108)</f>
        <v>0.51400000000000001</v>
      </c>
      <c r="N109" s="81">
        <f t="shared" si="32"/>
        <v>18.691333333333333</v>
      </c>
      <c r="O109" s="81">
        <f t="shared" si="32"/>
        <v>69.8</v>
      </c>
      <c r="P109" s="81">
        <f t="shared" si="32"/>
        <v>5.36</v>
      </c>
      <c r="Q109" s="81">
        <f t="shared" si="32"/>
        <v>21.66</v>
      </c>
      <c r="R109" s="81">
        <f t="shared" si="32"/>
        <v>973.9</v>
      </c>
      <c r="S109" s="81">
        <f t="shared" si="32"/>
        <v>1379.3000000000002</v>
      </c>
      <c r="T109" s="81">
        <f t="shared" si="32"/>
        <v>194.15000000000003</v>
      </c>
      <c r="U109" s="81">
        <f t="shared" si="32"/>
        <v>110.91</v>
      </c>
      <c r="V109" s="81">
        <f t="shared" si="32"/>
        <v>342.27000000000004</v>
      </c>
      <c r="W109" s="81">
        <f t="shared" si="32"/>
        <v>5.0599999999999996</v>
      </c>
      <c r="X109" s="81">
        <f t="shared" si="32"/>
        <v>54.260000000000005</v>
      </c>
      <c r="Y109" s="81">
        <f t="shared" si="32"/>
        <v>22.490000000000002</v>
      </c>
    </row>
    <row r="110" spans="1:25" s="56" customFormat="1" ht="22.15" customHeight="1" x14ac:dyDescent="0.25">
      <c r="A110" s="50"/>
      <c r="B110" s="116"/>
      <c r="C110" s="118"/>
      <c r="D110" s="118"/>
      <c r="E110" s="119"/>
      <c r="F110" s="119"/>
      <c r="G110" s="119"/>
      <c r="H110" s="119"/>
      <c r="I110" s="119"/>
      <c r="J110" s="50"/>
      <c r="K110" s="6"/>
      <c r="L110" s="6"/>
    </row>
    <row r="111" spans="1:25" s="56" customFormat="1" ht="22.15" customHeight="1" x14ac:dyDescent="0.25">
      <c r="A111" s="50"/>
      <c r="B111" s="82"/>
      <c r="C111" s="85"/>
      <c r="D111" s="85"/>
      <c r="E111" s="84"/>
      <c r="F111" s="84"/>
      <c r="G111" s="84"/>
      <c r="H111" s="84"/>
      <c r="I111" s="84"/>
      <c r="J111" s="50"/>
      <c r="K111" s="6"/>
      <c r="L111" s="6"/>
    </row>
    <row r="112" spans="1:25" s="35" customFormat="1" ht="22.15" customHeight="1" x14ac:dyDescent="0.25">
      <c r="A112" s="31"/>
      <c r="B112" s="32" t="s">
        <v>15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3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 spans="1:25" s="35" customFormat="1" ht="22.15" customHeight="1" x14ac:dyDescent="0.25">
      <c r="A113" s="31"/>
      <c r="B113" s="36" t="s">
        <v>16</v>
      </c>
      <c r="C113" s="37" t="s">
        <v>17</v>
      </c>
      <c r="D113" s="38"/>
      <c r="E113" s="36" t="s">
        <v>18</v>
      </c>
      <c r="F113" s="39" t="s">
        <v>19</v>
      </c>
      <c r="G113" s="40"/>
      <c r="H113" s="40"/>
      <c r="I113" s="36" t="s">
        <v>20</v>
      </c>
      <c r="J113" s="39" t="s">
        <v>21</v>
      </c>
      <c r="K113" s="41" t="s">
        <v>22</v>
      </c>
      <c r="L113" s="42"/>
      <c r="M113" s="34" t="s">
        <v>23</v>
      </c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  <row r="114" spans="1:25" s="35" customFormat="1" ht="40.15" customHeight="1" x14ac:dyDescent="0.25">
      <c r="A114" s="31"/>
      <c r="B114" s="43"/>
      <c r="C114" s="44"/>
      <c r="D114" s="45"/>
      <c r="E114" s="43"/>
      <c r="F114" s="46" t="s">
        <v>24</v>
      </c>
      <c r="G114" s="46" t="s">
        <v>25</v>
      </c>
      <c r="H114" s="46" t="s">
        <v>26</v>
      </c>
      <c r="I114" s="43"/>
      <c r="J114" s="39"/>
      <c r="K114" s="47"/>
      <c r="L114" s="48"/>
      <c r="M114" s="49" t="s">
        <v>103</v>
      </c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</row>
    <row r="115" spans="1:25" s="35" customFormat="1" ht="22.15" customHeight="1" x14ac:dyDescent="0.25">
      <c r="A115" s="31"/>
      <c r="B115" s="51" t="s">
        <v>103</v>
      </c>
      <c r="C115" s="52"/>
      <c r="D115" s="52"/>
      <c r="E115" s="52"/>
      <c r="F115" s="52"/>
      <c r="G115" s="52"/>
      <c r="H115" s="52"/>
      <c r="I115" s="52"/>
      <c r="J115" s="52"/>
      <c r="K115" s="53"/>
      <c r="L115" s="54"/>
      <c r="M115" s="100" t="s">
        <v>28</v>
      </c>
      <c r="N115" s="100" t="s">
        <v>29</v>
      </c>
      <c r="O115" s="100" t="s">
        <v>30</v>
      </c>
      <c r="P115" s="100" t="s">
        <v>31</v>
      </c>
      <c r="Q115" s="100" t="s">
        <v>32</v>
      </c>
      <c r="R115" s="100" t="s">
        <v>33</v>
      </c>
      <c r="S115" s="100" t="s">
        <v>34</v>
      </c>
      <c r="T115" s="100" t="s">
        <v>35</v>
      </c>
      <c r="U115" s="100" t="s">
        <v>36</v>
      </c>
      <c r="V115" s="100" t="s">
        <v>37</v>
      </c>
      <c r="W115" s="100" t="s">
        <v>38</v>
      </c>
      <c r="X115" s="100" t="s">
        <v>39</v>
      </c>
      <c r="Y115" s="100" t="s">
        <v>40</v>
      </c>
    </row>
    <row r="116" spans="1:25" s="93" customFormat="1" ht="22.15" customHeight="1" x14ac:dyDescent="0.25">
      <c r="A116" s="31"/>
      <c r="B116" s="65" t="s">
        <v>41</v>
      </c>
      <c r="C116" s="58" t="s">
        <v>104</v>
      </c>
      <c r="D116" s="59"/>
      <c r="E116" s="60">
        <v>210</v>
      </c>
      <c r="F116" s="61">
        <v>1.68</v>
      </c>
      <c r="G116" s="61">
        <v>11.44</v>
      </c>
      <c r="H116" s="61">
        <v>5.84</v>
      </c>
      <c r="I116" s="61">
        <v>136.4</v>
      </c>
      <c r="J116" s="86">
        <v>33</v>
      </c>
      <c r="K116" s="63">
        <v>28.39</v>
      </c>
      <c r="L116" s="63"/>
      <c r="M116" s="92">
        <v>0.03</v>
      </c>
      <c r="N116" s="92">
        <v>0.08</v>
      </c>
      <c r="O116" s="92">
        <v>24.16</v>
      </c>
      <c r="P116" s="92">
        <v>2.56</v>
      </c>
      <c r="Q116" s="92">
        <v>9.6</v>
      </c>
      <c r="R116" s="92">
        <v>133.19999999999999</v>
      </c>
      <c r="S116" s="92">
        <v>85.2</v>
      </c>
      <c r="T116" s="92">
        <v>37.4</v>
      </c>
      <c r="U116" s="92">
        <v>17.84</v>
      </c>
      <c r="V116" s="92">
        <v>82.64</v>
      </c>
      <c r="W116" s="92">
        <v>1.1399999999999999</v>
      </c>
      <c r="X116" s="92">
        <v>0</v>
      </c>
      <c r="Y116" s="92">
        <v>0</v>
      </c>
    </row>
    <row r="117" spans="1:25" s="35" customFormat="1" ht="22.15" customHeight="1" x14ac:dyDescent="0.25">
      <c r="A117" s="31"/>
      <c r="B117" s="65"/>
      <c r="C117" s="58" t="s">
        <v>105</v>
      </c>
      <c r="D117" s="59"/>
      <c r="E117" s="60">
        <v>150</v>
      </c>
      <c r="F117" s="61">
        <v>5</v>
      </c>
      <c r="G117" s="61">
        <v>5.3</v>
      </c>
      <c r="H117" s="61">
        <v>35</v>
      </c>
      <c r="I117" s="61">
        <v>208</v>
      </c>
      <c r="J117" s="86" t="s">
        <v>106</v>
      </c>
      <c r="K117" s="63">
        <v>7.85</v>
      </c>
      <c r="L117" s="63"/>
      <c r="M117" s="64">
        <v>0.06</v>
      </c>
      <c r="N117" s="64">
        <v>0.03</v>
      </c>
      <c r="O117" s="64">
        <v>20</v>
      </c>
      <c r="P117" s="64">
        <v>0.5</v>
      </c>
      <c r="Q117" s="64">
        <v>0</v>
      </c>
      <c r="R117" s="64">
        <v>192</v>
      </c>
      <c r="S117" s="64">
        <v>7</v>
      </c>
      <c r="T117" s="64">
        <v>59</v>
      </c>
      <c r="U117" s="64">
        <v>7</v>
      </c>
      <c r="V117" s="64">
        <v>40</v>
      </c>
      <c r="W117" s="64">
        <v>1</v>
      </c>
      <c r="X117" s="64">
        <v>20</v>
      </c>
      <c r="Y117" s="64">
        <v>0.1</v>
      </c>
    </row>
    <row r="118" spans="1:25" s="35" customFormat="1" ht="22.15" customHeight="1" x14ac:dyDescent="0.25">
      <c r="A118" s="31"/>
      <c r="B118" s="65"/>
      <c r="C118" s="58" t="s">
        <v>107</v>
      </c>
      <c r="D118" s="59"/>
      <c r="E118" s="60">
        <v>90</v>
      </c>
      <c r="F118" s="61">
        <v>16.899999999999999</v>
      </c>
      <c r="G118" s="61">
        <v>14.3</v>
      </c>
      <c r="H118" s="61">
        <v>13.7</v>
      </c>
      <c r="I118" s="61">
        <v>250.8</v>
      </c>
      <c r="J118" s="86" t="s">
        <v>108</v>
      </c>
      <c r="K118" s="63">
        <v>59.16</v>
      </c>
      <c r="L118" s="63"/>
      <c r="M118" s="64">
        <v>0.13</v>
      </c>
      <c r="N118" s="64">
        <v>0.2</v>
      </c>
      <c r="O118" s="64">
        <v>21.6</v>
      </c>
      <c r="P118" s="64">
        <v>2.6</v>
      </c>
      <c r="Q118" s="64">
        <v>0</v>
      </c>
      <c r="R118" s="64">
        <v>324</v>
      </c>
      <c r="S118" s="64">
        <v>325.2</v>
      </c>
      <c r="T118" s="64">
        <v>51.6</v>
      </c>
      <c r="U118" s="64">
        <v>30</v>
      </c>
      <c r="V118" s="64">
        <v>198</v>
      </c>
      <c r="W118" s="64">
        <v>1.2</v>
      </c>
      <c r="X118" s="64">
        <v>17</v>
      </c>
      <c r="Y118" s="64">
        <v>2.5</v>
      </c>
    </row>
    <row r="119" spans="1:25" s="35" customFormat="1" ht="22.15" customHeight="1" x14ac:dyDescent="0.25">
      <c r="A119" s="31"/>
      <c r="B119" s="65"/>
      <c r="C119" s="58" t="s">
        <v>46</v>
      </c>
      <c r="D119" s="59"/>
      <c r="E119" s="60">
        <v>33</v>
      </c>
      <c r="F119" s="61">
        <f>F16/100*33</f>
        <v>2.4750000000000001</v>
      </c>
      <c r="G119" s="61">
        <f t="shared" ref="G119:I119" si="33">G16/100*33</f>
        <v>0.26400000000000001</v>
      </c>
      <c r="H119" s="61">
        <f t="shared" si="33"/>
        <v>16.236000000000001</v>
      </c>
      <c r="I119" s="61">
        <f t="shared" si="33"/>
        <v>86.460000000000008</v>
      </c>
      <c r="J119" s="88" t="s">
        <v>47</v>
      </c>
      <c r="K119" s="63">
        <v>2.82</v>
      </c>
      <c r="L119" s="63"/>
      <c r="M119" s="64">
        <f t="shared" ref="M119:Y119" si="34">M10/30*33</f>
        <v>0.1353</v>
      </c>
      <c r="N119" s="64">
        <f t="shared" si="34"/>
        <v>8.3599999999999994E-2</v>
      </c>
      <c r="O119" s="64">
        <f t="shared" si="34"/>
        <v>0</v>
      </c>
      <c r="P119" s="64">
        <f t="shared" si="34"/>
        <v>1.8480000000000001</v>
      </c>
      <c r="Q119" s="64">
        <f t="shared" si="34"/>
        <v>6.6000000000000003E-2</v>
      </c>
      <c r="R119" s="64">
        <f t="shared" si="34"/>
        <v>156.09</v>
      </c>
      <c r="S119" s="64">
        <f t="shared" si="34"/>
        <v>41.25</v>
      </c>
      <c r="T119" s="64">
        <f t="shared" si="34"/>
        <v>1.617</v>
      </c>
      <c r="U119" s="64">
        <f t="shared" si="34"/>
        <v>13.530000000000001</v>
      </c>
      <c r="V119" s="64">
        <f t="shared" si="34"/>
        <v>42.57</v>
      </c>
      <c r="W119" s="64">
        <f t="shared" si="34"/>
        <v>1.1880000000000002</v>
      </c>
      <c r="X119" s="64">
        <f t="shared" si="34"/>
        <v>0</v>
      </c>
      <c r="Y119" s="64">
        <f t="shared" si="34"/>
        <v>9.5040000000000013</v>
      </c>
    </row>
    <row r="120" spans="1:25" s="35" customFormat="1" ht="22.15" customHeight="1" x14ac:dyDescent="0.25">
      <c r="A120" s="31"/>
      <c r="B120" s="65"/>
      <c r="C120" s="58" t="s">
        <v>48</v>
      </c>
      <c r="D120" s="59"/>
      <c r="E120" s="60">
        <v>30</v>
      </c>
      <c r="F120" s="61">
        <f>F17/100*30</f>
        <v>1.41</v>
      </c>
      <c r="G120" s="61">
        <f>G17/100*30</f>
        <v>0.20999999999999996</v>
      </c>
      <c r="H120" s="61">
        <f>H17/100*30</f>
        <v>14.94</v>
      </c>
      <c r="I120" s="61">
        <f>I17/100*30</f>
        <v>64.2</v>
      </c>
      <c r="J120" s="88" t="s">
        <v>47</v>
      </c>
      <c r="K120" s="63">
        <v>2.56</v>
      </c>
      <c r="L120" s="63"/>
      <c r="M120" s="64">
        <f t="shared" ref="M120:Y120" si="35">M11</f>
        <v>0.13</v>
      </c>
      <c r="N120" s="64">
        <f t="shared" si="35"/>
        <v>0.1</v>
      </c>
      <c r="O120" s="64">
        <f t="shared" si="35"/>
        <v>0</v>
      </c>
      <c r="P120" s="64">
        <f t="shared" si="35"/>
        <v>1.1399999999999999</v>
      </c>
      <c r="Q120" s="64">
        <f t="shared" si="35"/>
        <v>0.12</v>
      </c>
      <c r="R120" s="64">
        <f t="shared" si="35"/>
        <v>180.9</v>
      </c>
      <c r="S120" s="64">
        <f t="shared" si="35"/>
        <v>21.9</v>
      </c>
      <c r="T120" s="64">
        <f t="shared" si="35"/>
        <v>0.36</v>
      </c>
      <c r="U120" s="64">
        <f t="shared" si="35"/>
        <v>12</v>
      </c>
      <c r="V120" s="64">
        <f t="shared" si="35"/>
        <v>37.5</v>
      </c>
      <c r="W120" s="64">
        <f t="shared" si="35"/>
        <v>0.85</v>
      </c>
      <c r="X120" s="64">
        <f t="shared" si="35"/>
        <v>0</v>
      </c>
      <c r="Y120" s="64">
        <f t="shared" si="35"/>
        <v>9.27</v>
      </c>
    </row>
    <row r="121" spans="1:25" s="35" customFormat="1" ht="22.15" customHeight="1" x14ac:dyDescent="0.25">
      <c r="A121" s="31"/>
      <c r="B121" s="67"/>
      <c r="C121" s="58" t="s">
        <v>89</v>
      </c>
      <c r="D121" s="59"/>
      <c r="E121" s="60">
        <v>200</v>
      </c>
      <c r="F121" s="61">
        <v>0.2</v>
      </c>
      <c r="G121" s="61">
        <v>0</v>
      </c>
      <c r="H121" s="61">
        <v>6.4</v>
      </c>
      <c r="I121" s="61">
        <v>26.4</v>
      </c>
      <c r="J121" s="86" t="s">
        <v>90</v>
      </c>
      <c r="K121" s="63">
        <v>1.22</v>
      </c>
      <c r="L121" s="63"/>
      <c r="M121" s="64">
        <v>0</v>
      </c>
      <c r="N121" s="64">
        <v>0</v>
      </c>
      <c r="O121" s="64">
        <v>0</v>
      </c>
      <c r="P121" s="64">
        <v>0.1</v>
      </c>
      <c r="Q121" s="64">
        <v>0</v>
      </c>
      <c r="R121" s="64">
        <v>1</v>
      </c>
      <c r="S121" s="64">
        <v>25</v>
      </c>
      <c r="T121" s="64">
        <v>4</v>
      </c>
      <c r="U121" s="64">
        <v>4</v>
      </c>
      <c r="V121" s="64">
        <v>7</v>
      </c>
      <c r="W121" s="64">
        <v>1</v>
      </c>
      <c r="X121" s="64">
        <v>0</v>
      </c>
      <c r="Y121" s="64">
        <v>0</v>
      </c>
    </row>
    <row r="122" spans="1:25" s="35" customFormat="1" ht="22.15" customHeight="1" x14ac:dyDescent="0.25">
      <c r="A122" s="50"/>
      <c r="B122" s="123"/>
      <c r="C122" s="124" t="s">
        <v>53</v>
      </c>
      <c r="D122" s="125"/>
      <c r="E122" s="126">
        <f>SUM(E116:E121)</f>
        <v>713</v>
      </c>
      <c r="F122" s="127">
        <f>SUM(F116:F121)</f>
        <v>27.664999999999999</v>
      </c>
      <c r="G122" s="127">
        <f>SUM(G116:G121)</f>
        <v>31.513999999999999</v>
      </c>
      <c r="H122" s="127">
        <f>SUM(H116:H121)</f>
        <v>92.116000000000014</v>
      </c>
      <c r="I122" s="127">
        <f>SUM(I116:I121)</f>
        <v>772.2600000000001</v>
      </c>
      <c r="J122" s="128"/>
      <c r="K122" s="79">
        <f>SUM(K116:K121)</f>
        <v>102</v>
      </c>
      <c r="L122" s="63"/>
      <c r="M122" s="81">
        <f>SUM(M116:M121)</f>
        <v>0.48530000000000001</v>
      </c>
      <c r="N122" s="81">
        <f t="shared" ref="N122:Y122" si="36">SUM(N116:N121)</f>
        <v>0.49360000000000004</v>
      </c>
      <c r="O122" s="81">
        <f t="shared" si="36"/>
        <v>65.759999999999991</v>
      </c>
      <c r="P122" s="81">
        <f t="shared" si="36"/>
        <v>8.7479999999999993</v>
      </c>
      <c r="Q122" s="81">
        <f t="shared" si="36"/>
        <v>9.7859999999999996</v>
      </c>
      <c r="R122" s="81">
        <f t="shared" si="36"/>
        <v>987.19</v>
      </c>
      <c r="S122" s="81">
        <f t="shared" si="36"/>
        <v>505.54999999999995</v>
      </c>
      <c r="T122" s="81">
        <f t="shared" si="36"/>
        <v>153.977</v>
      </c>
      <c r="U122" s="81">
        <f t="shared" si="36"/>
        <v>84.37</v>
      </c>
      <c r="V122" s="81">
        <f t="shared" si="36"/>
        <v>407.71</v>
      </c>
      <c r="W122" s="81">
        <f t="shared" si="36"/>
        <v>6.3780000000000001</v>
      </c>
      <c r="X122" s="81">
        <f t="shared" si="36"/>
        <v>37</v>
      </c>
      <c r="Y122" s="81">
        <f t="shared" si="36"/>
        <v>21.374000000000002</v>
      </c>
    </row>
    <row r="123" spans="1:25" s="35" customFormat="1" ht="22.15" customHeight="1" x14ac:dyDescent="0.25">
      <c r="A123" s="50"/>
      <c r="B123" s="116"/>
      <c r="C123" s="129"/>
      <c r="D123" s="129"/>
      <c r="E123" s="130"/>
      <c r="F123" s="131"/>
      <c r="G123" s="131"/>
      <c r="H123" s="131"/>
      <c r="I123" s="131"/>
      <c r="J123" s="131"/>
      <c r="K123" s="33"/>
      <c r="L123" s="33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</row>
    <row r="124" spans="1:25" s="56" customFormat="1" ht="22.15" customHeight="1" x14ac:dyDescent="0.25">
      <c r="A124" s="50"/>
      <c r="B124" s="82"/>
      <c r="C124" s="83"/>
      <c r="D124" s="83"/>
      <c r="E124" s="50"/>
      <c r="F124" s="84"/>
      <c r="G124" s="84"/>
      <c r="H124" s="84"/>
      <c r="I124" s="84"/>
      <c r="J124" s="50"/>
      <c r="K124" s="6"/>
      <c r="L124" s="6"/>
    </row>
    <row r="125" spans="1:25" s="35" customFormat="1" ht="22.15" customHeight="1" x14ac:dyDescent="0.25">
      <c r="A125" s="31"/>
      <c r="B125" s="32" t="s">
        <v>15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3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 s="35" customFormat="1" ht="22.15" customHeight="1" x14ac:dyDescent="0.25">
      <c r="A126" s="31"/>
      <c r="B126" s="36" t="s">
        <v>16</v>
      </c>
      <c r="C126" s="37" t="s">
        <v>17</v>
      </c>
      <c r="D126" s="38"/>
      <c r="E126" s="36" t="s">
        <v>18</v>
      </c>
      <c r="F126" s="39" t="s">
        <v>19</v>
      </c>
      <c r="G126" s="40"/>
      <c r="H126" s="40"/>
      <c r="I126" s="36" t="s">
        <v>20</v>
      </c>
      <c r="J126" s="32" t="s">
        <v>21</v>
      </c>
      <c r="K126" s="41" t="s">
        <v>22</v>
      </c>
      <c r="L126" s="42"/>
      <c r="M126" s="34" t="s">
        <v>23</v>
      </c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 s="35" customFormat="1" ht="43.9" customHeight="1" x14ac:dyDescent="0.25">
      <c r="A127" s="31"/>
      <c r="B127" s="43"/>
      <c r="C127" s="44"/>
      <c r="D127" s="45"/>
      <c r="E127" s="43"/>
      <c r="F127" s="46" t="s">
        <v>24</v>
      </c>
      <c r="G127" s="46" t="s">
        <v>25</v>
      </c>
      <c r="H127" s="46" t="s">
        <v>26</v>
      </c>
      <c r="I127" s="43"/>
      <c r="J127" s="32"/>
      <c r="K127" s="47"/>
      <c r="L127" s="48"/>
      <c r="M127" s="49" t="s">
        <v>109</v>
      </c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s="56" customFormat="1" ht="22.15" customHeight="1" x14ac:dyDescent="0.25">
      <c r="A128" s="50"/>
      <c r="B128" s="51" t="s">
        <v>109</v>
      </c>
      <c r="C128" s="52"/>
      <c r="D128" s="52"/>
      <c r="E128" s="52"/>
      <c r="F128" s="52"/>
      <c r="G128" s="52"/>
      <c r="H128" s="52"/>
      <c r="I128" s="52"/>
      <c r="J128" s="52"/>
      <c r="K128" s="53"/>
      <c r="L128" s="54"/>
      <c r="M128" s="90" t="s">
        <v>28</v>
      </c>
      <c r="N128" s="90" t="s">
        <v>29</v>
      </c>
      <c r="O128" s="90" t="s">
        <v>30</v>
      </c>
      <c r="P128" s="90" t="s">
        <v>31</v>
      </c>
      <c r="Q128" s="90" t="s">
        <v>32</v>
      </c>
      <c r="R128" s="90" t="s">
        <v>33</v>
      </c>
      <c r="S128" s="90" t="s">
        <v>34</v>
      </c>
      <c r="T128" s="90" t="s">
        <v>35</v>
      </c>
      <c r="U128" s="90" t="s">
        <v>36</v>
      </c>
      <c r="V128" s="90" t="s">
        <v>37</v>
      </c>
      <c r="W128" s="90" t="s">
        <v>38</v>
      </c>
      <c r="X128" s="90" t="s">
        <v>39</v>
      </c>
      <c r="Y128" s="90" t="s">
        <v>40</v>
      </c>
    </row>
    <row r="129" spans="1:25" s="35" customFormat="1" ht="28.15" customHeight="1" x14ac:dyDescent="0.25">
      <c r="A129" s="31"/>
      <c r="B129" s="57" t="s">
        <v>110</v>
      </c>
      <c r="C129" s="58" t="s">
        <v>111</v>
      </c>
      <c r="D129" s="59"/>
      <c r="E129" s="60">
        <v>80</v>
      </c>
      <c r="F129" s="61">
        <v>3</v>
      </c>
      <c r="G129" s="61">
        <v>7.3</v>
      </c>
      <c r="H129" s="61">
        <v>3.5</v>
      </c>
      <c r="I129" s="61">
        <v>91</v>
      </c>
      <c r="J129" s="62">
        <v>7</v>
      </c>
      <c r="K129" s="63">
        <v>12.2</v>
      </c>
      <c r="L129" s="63"/>
      <c r="M129" s="64">
        <v>0.05</v>
      </c>
      <c r="N129" s="64">
        <v>0.2</v>
      </c>
      <c r="O129" s="64">
        <v>49.39</v>
      </c>
      <c r="P129" s="64">
        <v>0.99</v>
      </c>
      <c r="Q129" s="64">
        <v>19.600000000000001</v>
      </c>
      <c r="R129" s="64">
        <v>215.1</v>
      </c>
      <c r="S129" s="64">
        <v>400</v>
      </c>
      <c r="T129" s="64">
        <v>73.8</v>
      </c>
      <c r="U129" s="64">
        <v>37.299999999999997</v>
      </c>
      <c r="V129" s="64">
        <v>130.30000000000001</v>
      </c>
      <c r="W129" s="64">
        <v>1.63</v>
      </c>
      <c r="X129" s="64">
        <v>26.42</v>
      </c>
      <c r="Y129" s="64">
        <v>0.5</v>
      </c>
    </row>
    <row r="130" spans="1:25" s="93" customFormat="1" ht="22.15" customHeight="1" x14ac:dyDescent="0.25">
      <c r="A130" s="31"/>
      <c r="B130" s="65"/>
      <c r="C130" s="58" t="s">
        <v>112</v>
      </c>
      <c r="D130" s="59"/>
      <c r="E130" s="60">
        <v>220</v>
      </c>
      <c r="F130" s="61">
        <v>8.31</v>
      </c>
      <c r="G130" s="61">
        <v>14.24</v>
      </c>
      <c r="H130" s="61">
        <v>22.73</v>
      </c>
      <c r="I130" s="61">
        <v>225.83</v>
      </c>
      <c r="J130" s="62" t="s">
        <v>113</v>
      </c>
      <c r="K130" s="63">
        <v>36.909999999999997</v>
      </c>
      <c r="L130" s="63"/>
      <c r="M130" s="92">
        <v>0.15</v>
      </c>
      <c r="N130" s="92">
        <v>0.22850000000000001</v>
      </c>
      <c r="O130" s="92">
        <v>22</v>
      </c>
      <c r="P130" s="92">
        <v>6.42</v>
      </c>
      <c r="Q130" s="92">
        <v>11</v>
      </c>
      <c r="R130" s="92">
        <v>355.6</v>
      </c>
      <c r="S130" s="92">
        <v>1125.7</v>
      </c>
      <c r="T130" s="92">
        <v>31.299999999999997</v>
      </c>
      <c r="U130" s="92">
        <v>51.749999999999993</v>
      </c>
      <c r="V130" s="92">
        <v>324.10000000000002</v>
      </c>
      <c r="W130" s="92">
        <v>4.1399999999999997</v>
      </c>
      <c r="X130" s="92">
        <v>22.99</v>
      </c>
      <c r="Y130" s="92">
        <v>0.44</v>
      </c>
    </row>
    <row r="131" spans="1:25" s="35" customFormat="1" ht="22.15" customHeight="1" x14ac:dyDescent="0.25">
      <c r="A131" s="31"/>
      <c r="B131" s="65"/>
      <c r="C131" s="58" t="s">
        <v>46</v>
      </c>
      <c r="D131" s="59"/>
      <c r="E131" s="60">
        <v>37</v>
      </c>
      <c r="F131" s="61">
        <f>F16/100*37</f>
        <v>2.7749999999999999</v>
      </c>
      <c r="G131" s="61">
        <f t="shared" ref="G131:I131" si="37">G16/100*37</f>
        <v>0.29599999999999999</v>
      </c>
      <c r="H131" s="61">
        <f t="shared" si="37"/>
        <v>18.204000000000001</v>
      </c>
      <c r="I131" s="61">
        <f t="shared" si="37"/>
        <v>96.94</v>
      </c>
      <c r="J131" s="60" t="s">
        <v>47</v>
      </c>
      <c r="K131" s="63">
        <v>3.16</v>
      </c>
      <c r="L131" s="63"/>
      <c r="M131" s="64">
        <f>M10/30*37</f>
        <v>0.1517</v>
      </c>
      <c r="N131" s="64">
        <f t="shared" ref="N131:Y131" si="38">N10/30*37</f>
        <v>9.3733333333333321E-2</v>
      </c>
      <c r="O131" s="64">
        <f t="shared" si="38"/>
        <v>0</v>
      </c>
      <c r="P131" s="64">
        <f t="shared" si="38"/>
        <v>2.0720000000000001</v>
      </c>
      <c r="Q131" s="64">
        <f t="shared" si="38"/>
        <v>7.3999999999999996E-2</v>
      </c>
      <c r="R131" s="64">
        <f t="shared" si="38"/>
        <v>175.01000000000002</v>
      </c>
      <c r="S131" s="64">
        <f t="shared" si="38"/>
        <v>46.25</v>
      </c>
      <c r="T131" s="64">
        <f t="shared" si="38"/>
        <v>1.8130000000000002</v>
      </c>
      <c r="U131" s="64">
        <f t="shared" si="38"/>
        <v>15.170000000000002</v>
      </c>
      <c r="V131" s="64">
        <f t="shared" si="38"/>
        <v>47.730000000000004</v>
      </c>
      <c r="W131" s="64">
        <f t="shared" si="38"/>
        <v>1.3320000000000001</v>
      </c>
      <c r="X131" s="64">
        <f t="shared" si="38"/>
        <v>0</v>
      </c>
      <c r="Y131" s="64">
        <f t="shared" si="38"/>
        <v>10.656000000000001</v>
      </c>
    </row>
    <row r="132" spans="1:25" s="35" customFormat="1" ht="22.15" customHeight="1" x14ac:dyDescent="0.25">
      <c r="A132" s="31"/>
      <c r="B132" s="65"/>
      <c r="C132" s="58" t="s">
        <v>48</v>
      </c>
      <c r="D132" s="59"/>
      <c r="E132" s="60">
        <v>30</v>
      </c>
      <c r="F132" s="61">
        <f>F17/100*30</f>
        <v>1.41</v>
      </c>
      <c r="G132" s="61">
        <f t="shared" ref="G132:I132" si="39">G17/100*30</f>
        <v>0.20999999999999996</v>
      </c>
      <c r="H132" s="61">
        <f t="shared" si="39"/>
        <v>14.94</v>
      </c>
      <c r="I132" s="61">
        <f t="shared" si="39"/>
        <v>64.2</v>
      </c>
      <c r="J132" s="60" t="s">
        <v>47</v>
      </c>
      <c r="K132" s="63">
        <v>2.56</v>
      </c>
      <c r="L132" s="63"/>
      <c r="M132" s="64">
        <f>M11</f>
        <v>0.13</v>
      </c>
      <c r="N132" s="64">
        <f t="shared" ref="N132:Y132" si="40">N11</f>
        <v>0.1</v>
      </c>
      <c r="O132" s="64">
        <f t="shared" si="40"/>
        <v>0</v>
      </c>
      <c r="P132" s="64">
        <f t="shared" si="40"/>
        <v>1.1399999999999999</v>
      </c>
      <c r="Q132" s="64">
        <f t="shared" si="40"/>
        <v>0.12</v>
      </c>
      <c r="R132" s="64">
        <f t="shared" si="40"/>
        <v>180.9</v>
      </c>
      <c r="S132" s="64">
        <f t="shared" si="40"/>
        <v>21.9</v>
      </c>
      <c r="T132" s="64">
        <f t="shared" si="40"/>
        <v>0.36</v>
      </c>
      <c r="U132" s="64">
        <f t="shared" si="40"/>
        <v>12</v>
      </c>
      <c r="V132" s="64">
        <f t="shared" si="40"/>
        <v>37.5</v>
      </c>
      <c r="W132" s="64">
        <f t="shared" si="40"/>
        <v>0.85</v>
      </c>
      <c r="X132" s="64">
        <f t="shared" si="40"/>
        <v>0</v>
      </c>
      <c r="Y132" s="64">
        <f t="shared" si="40"/>
        <v>9.27</v>
      </c>
    </row>
    <row r="133" spans="1:25" s="18" customFormat="1" ht="22.15" customHeight="1" x14ac:dyDescent="0.25">
      <c r="A133" s="28"/>
      <c r="B133" s="65"/>
      <c r="C133" s="58" t="s">
        <v>114</v>
      </c>
      <c r="D133" s="59"/>
      <c r="E133" s="60">
        <v>200</v>
      </c>
      <c r="F133" s="61">
        <v>3.8</v>
      </c>
      <c r="G133" s="61">
        <v>3.5</v>
      </c>
      <c r="H133" s="61">
        <v>11.1</v>
      </c>
      <c r="I133" s="61">
        <v>90.8</v>
      </c>
      <c r="J133" s="62" t="s">
        <v>115</v>
      </c>
      <c r="K133" s="133">
        <v>12.17</v>
      </c>
      <c r="L133" s="133"/>
      <c r="M133" s="134">
        <v>0.02</v>
      </c>
      <c r="N133" s="134">
        <v>0.11</v>
      </c>
      <c r="O133" s="134">
        <v>12</v>
      </c>
      <c r="P133" s="134">
        <v>0.2</v>
      </c>
      <c r="Q133" s="134">
        <v>0</v>
      </c>
      <c r="R133" s="134">
        <v>51</v>
      </c>
      <c r="S133" s="134">
        <v>221</v>
      </c>
      <c r="T133" s="134">
        <v>112</v>
      </c>
      <c r="U133" s="134">
        <v>30</v>
      </c>
      <c r="V133" s="134">
        <v>107</v>
      </c>
      <c r="W133" s="134">
        <v>1</v>
      </c>
      <c r="X133" s="134">
        <v>9</v>
      </c>
      <c r="Y133" s="134">
        <v>1.8</v>
      </c>
    </row>
    <row r="134" spans="1:25" s="56" customFormat="1" ht="22.15" customHeight="1" x14ac:dyDescent="0.25">
      <c r="A134" s="66"/>
      <c r="B134" s="65"/>
      <c r="C134" s="68" t="s">
        <v>52</v>
      </c>
      <c r="D134" s="69"/>
      <c r="E134" s="70">
        <v>200</v>
      </c>
      <c r="F134" s="71">
        <v>0.6</v>
      </c>
      <c r="G134" s="71">
        <v>0</v>
      </c>
      <c r="H134" s="71">
        <v>33</v>
      </c>
      <c r="I134" s="71">
        <v>134.4</v>
      </c>
      <c r="J134" s="72" t="s">
        <v>47</v>
      </c>
      <c r="K134" s="73">
        <v>35</v>
      </c>
      <c r="L134" s="73"/>
      <c r="M134" s="74">
        <v>0.02</v>
      </c>
      <c r="N134" s="74">
        <v>0.02</v>
      </c>
      <c r="O134" s="74">
        <v>0</v>
      </c>
      <c r="P134" s="74">
        <v>0.04</v>
      </c>
      <c r="Q134" s="74">
        <v>4</v>
      </c>
      <c r="R134" s="74">
        <v>12</v>
      </c>
      <c r="S134" s="74">
        <v>240</v>
      </c>
      <c r="T134" s="74">
        <v>14</v>
      </c>
      <c r="U134" s="74">
        <v>8</v>
      </c>
      <c r="V134" s="74">
        <v>14</v>
      </c>
      <c r="W134" s="74">
        <v>2.8</v>
      </c>
      <c r="X134" s="74">
        <v>2</v>
      </c>
      <c r="Y134" s="74">
        <v>0</v>
      </c>
    </row>
    <row r="135" spans="1:25" s="35" customFormat="1" ht="22.15" customHeight="1" x14ac:dyDescent="0.25">
      <c r="A135" s="31"/>
      <c r="B135" s="75"/>
      <c r="C135" s="76" t="s">
        <v>53</v>
      </c>
      <c r="D135" s="77"/>
      <c r="E135" s="78">
        <f>SUM(E129:E134)</f>
        <v>767</v>
      </c>
      <c r="F135" s="79">
        <f t="shared" ref="F135:I135" si="41">SUM(F129:F134)</f>
        <v>19.895000000000003</v>
      </c>
      <c r="G135" s="79">
        <f t="shared" si="41"/>
        <v>25.545999999999999</v>
      </c>
      <c r="H135" s="79">
        <f t="shared" si="41"/>
        <v>103.47399999999999</v>
      </c>
      <c r="I135" s="79">
        <f t="shared" si="41"/>
        <v>703.17</v>
      </c>
      <c r="J135" s="78"/>
      <c r="K135" s="79">
        <f>SUM(K129:K134)</f>
        <v>102</v>
      </c>
      <c r="L135" s="63"/>
      <c r="M135" s="81">
        <f>SUM(M129:M134)</f>
        <v>0.52170000000000005</v>
      </c>
      <c r="N135" s="81">
        <f t="shared" ref="N135:Y135" si="42">SUM(N129:N134)</f>
        <v>0.75223333333333331</v>
      </c>
      <c r="O135" s="81">
        <f t="shared" si="42"/>
        <v>83.39</v>
      </c>
      <c r="P135" s="81">
        <f t="shared" si="42"/>
        <v>10.861999999999998</v>
      </c>
      <c r="Q135" s="81">
        <f t="shared" si="42"/>
        <v>34.794000000000004</v>
      </c>
      <c r="R135" s="81">
        <f t="shared" si="42"/>
        <v>989.61</v>
      </c>
      <c r="S135" s="81">
        <f t="shared" si="42"/>
        <v>2054.8500000000004</v>
      </c>
      <c r="T135" s="81">
        <f t="shared" si="42"/>
        <v>233.273</v>
      </c>
      <c r="U135" s="81">
        <f t="shared" si="42"/>
        <v>154.21999999999997</v>
      </c>
      <c r="V135" s="81">
        <f t="shared" si="42"/>
        <v>660.63000000000011</v>
      </c>
      <c r="W135" s="81">
        <f t="shared" si="42"/>
        <v>11.751999999999999</v>
      </c>
      <c r="X135" s="81">
        <f t="shared" si="42"/>
        <v>60.41</v>
      </c>
      <c r="Y135" s="81">
        <f t="shared" si="42"/>
        <v>22.666</v>
      </c>
    </row>
    <row r="136" spans="1:25" s="56" customFormat="1" ht="22.15" customHeight="1" x14ac:dyDescent="0.25">
      <c r="A136" s="50"/>
      <c r="B136" s="82"/>
      <c r="C136" s="50"/>
      <c r="D136" s="50"/>
      <c r="E136" s="50"/>
      <c r="F136" s="84"/>
      <c r="G136" s="84"/>
      <c r="H136" s="84"/>
      <c r="I136" s="84"/>
      <c r="J136" s="50"/>
      <c r="K136" s="6"/>
      <c r="L136" s="6"/>
    </row>
    <row r="137" spans="1:25" s="56" customFormat="1" ht="22.15" customHeight="1" x14ac:dyDescent="0.2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6"/>
      <c r="L137" s="6"/>
    </row>
    <row r="138" spans="1:25" s="35" customFormat="1" ht="22.15" customHeight="1" x14ac:dyDescent="0.25">
      <c r="A138" s="31"/>
      <c r="B138" s="32" t="s">
        <v>15</v>
      </c>
      <c r="C138" s="32"/>
      <c r="D138" s="32"/>
      <c r="E138" s="32"/>
      <c r="F138" s="32"/>
      <c r="G138" s="32"/>
      <c r="H138" s="32"/>
      <c r="I138" s="32"/>
      <c r="J138" s="32"/>
      <c r="K138" s="32"/>
      <c r="L138" s="33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1:25" s="35" customFormat="1" ht="22.15" customHeight="1" x14ac:dyDescent="0.25">
      <c r="A139" s="31"/>
      <c r="B139" s="36" t="s">
        <v>16</v>
      </c>
      <c r="C139" s="37" t="s">
        <v>17</v>
      </c>
      <c r="D139" s="38"/>
      <c r="E139" s="36" t="s">
        <v>18</v>
      </c>
      <c r="F139" s="39" t="s">
        <v>19</v>
      </c>
      <c r="G139" s="40"/>
      <c r="H139" s="40"/>
      <c r="I139" s="36" t="s">
        <v>20</v>
      </c>
      <c r="J139" s="39" t="s">
        <v>21</v>
      </c>
      <c r="K139" s="41" t="s">
        <v>22</v>
      </c>
      <c r="L139" s="135"/>
      <c r="M139" s="136" t="s">
        <v>23</v>
      </c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1:25" s="35" customFormat="1" ht="42.6" customHeight="1" x14ac:dyDescent="0.25">
      <c r="A140" s="31"/>
      <c r="B140" s="43"/>
      <c r="C140" s="44"/>
      <c r="D140" s="45"/>
      <c r="E140" s="43"/>
      <c r="F140" s="46" t="s">
        <v>24</v>
      </c>
      <c r="G140" s="46" t="s">
        <v>25</v>
      </c>
      <c r="H140" s="46" t="s">
        <v>26</v>
      </c>
      <c r="I140" s="43"/>
      <c r="J140" s="39"/>
      <c r="K140" s="47"/>
      <c r="L140" s="137"/>
      <c r="M140" s="138" t="s">
        <v>116</v>
      </c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</row>
    <row r="141" spans="1:25" s="35" customFormat="1" ht="22.15" customHeight="1" x14ac:dyDescent="0.25">
      <c r="A141" s="31"/>
      <c r="B141" s="51" t="s">
        <v>116</v>
      </c>
      <c r="C141" s="52"/>
      <c r="D141" s="52"/>
      <c r="E141" s="52"/>
      <c r="F141" s="52"/>
      <c r="G141" s="52"/>
      <c r="H141" s="52"/>
      <c r="I141" s="52"/>
      <c r="J141" s="52"/>
      <c r="K141" s="53"/>
      <c r="L141" s="54"/>
      <c r="M141" s="139" t="s">
        <v>28</v>
      </c>
      <c r="N141" s="100" t="s">
        <v>29</v>
      </c>
      <c r="O141" s="100" t="s">
        <v>30</v>
      </c>
      <c r="P141" s="100" t="s">
        <v>31</v>
      </c>
      <c r="Q141" s="100" t="s">
        <v>32</v>
      </c>
      <c r="R141" s="100" t="s">
        <v>33</v>
      </c>
      <c r="S141" s="100" t="s">
        <v>34</v>
      </c>
      <c r="T141" s="100" t="s">
        <v>35</v>
      </c>
      <c r="U141" s="100" t="s">
        <v>36</v>
      </c>
      <c r="V141" s="100" t="s">
        <v>37</v>
      </c>
      <c r="W141" s="100" t="s">
        <v>38</v>
      </c>
      <c r="X141" s="100" t="s">
        <v>39</v>
      </c>
      <c r="Y141" s="100" t="s">
        <v>40</v>
      </c>
    </row>
    <row r="142" spans="1:25" s="35" customFormat="1" ht="22.15" customHeight="1" x14ac:dyDescent="0.25">
      <c r="B142" s="120" t="s">
        <v>41</v>
      </c>
      <c r="C142" s="101" t="s">
        <v>117</v>
      </c>
      <c r="D142" s="102"/>
      <c r="E142" s="103">
        <v>200</v>
      </c>
      <c r="F142" s="104">
        <v>8.64</v>
      </c>
      <c r="G142" s="104">
        <v>4.32</v>
      </c>
      <c r="H142" s="104">
        <v>13.92</v>
      </c>
      <c r="I142" s="104">
        <v>129</v>
      </c>
      <c r="J142" s="105" t="s">
        <v>118</v>
      </c>
      <c r="K142" s="106">
        <v>23.59</v>
      </c>
      <c r="L142" s="140"/>
      <c r="M142" s="141">
        <v>0.09</v>
      </c>
      <c r="N142" s="64">
        <v>0.09</v>
      </c>
      <c r="O142" s="64">
        <v>102.4</v>
      </c>
      <c r="P142" s="64">
        <v>2.84</v>
      </c>
      <c r="Q142" s="64">
        <v>7.46</v>
      </c>
      <c r="R142" s="64">
        <v>159</v>
      </c>
      <c r="S142" s="64">
        <v>485.6</v>
      </c>
      <c r="T142" s="64">
        <v>17.399999999999999</v>
      </c>
      <c r="U142" s="64">
        <v>25.8</v>
      </c>
      <c r="V142" s="64">
        <v>92</v>
      </c>
      <c r="W142" s="64">
        <v>1.39</v>
      </c>
      <c r="X142" s="64">
        <v>25.8</v>
      </c>
      <c r="Y142" s="64">
        <v>0.69</v>
      </c>
    </row>
    <row r="143" spans="1:25" s="93" customFormat="1" ht="22.15" customHeight="1" x14ac:dyDescent="0.25">
      <c r="B143" s="121"/>
      <c r="C143" s="142" t="s">
        <v>119</v>
      </c>
      <c r="D143" s="143"/>
      <c r="E143" s="144">
        <v>200</v>
      </c>
      <c r="F143" s="145">
        <v>4.38</v>
      </c>
      <c r="G143" s="145">
        <v>14.9</v>
      </c>
      <c r="H143" s="145">
        <v>14.46</v>
      </c>
      <c r="I143" s="145">
        <v>206.4</v>
      </c>
      <c r="J143" s="146" t="s">
        <v>120</v>
      </c>
      <c r="K143" s="107">
        <v>50.49</v>
      </c>
      <c r="L143" s="140"/>
      <c r="M143" s="147">
        <v>0.08</v>
      </c>
      <c r="N143" s="92">
        <v>0.11</v>
      </c>
      <c r="O143" s="92">
        <v>132</v>
      </c>
      <c r="P143" s="92">
        <v>3.18</v>
      </c>
      <c r="Q143" s="92">
        <v>32</v>
      </c>
      <c r="R143" s="92">
        <v>325.2</v>
      </c>
      <c r="S143" s="92">
        <v>402.2</v>
      </c>
      <c r="T143" s="92">
        <v>79.2</v>
      </c>
      <c r="U143" s="92">
        <v>29.7</v>
      </c>
      <c r="V143" s="92">
        <v>110.4</v>
      </c>
      <c r="W143" s="92">
        <v>1.7</v>
      </c>
      <c r="X143" s="92">
        <v>21.2</v>
      </c>
      <c r="Y143" s="92">
        <v>0.6</v>
      </c>
    </row>
    <row r="144" spans="1:25" s="35" customFormat="1" ht="22.15" customHeight="1" x14ac:dyDescent="0.25">
      <c r="A144" s="31"/>
      <c r="B144" s="121"/>
      <c r="C144" s="58" t="s">
        <v>46</v>
      </c>
      <c r="D144" s="59"/>
      <c r="E144" s="60">
        <v>45</v>
      </c>
      <c r="F144" s="61">
        <f>F16/100*45</f>
        <v>3.375</v>
      </c>
      <c r="G144" s="61">
        <f>G16/100*45</f>
        <v>0.36</v>
      </c>
      <c r="H144" s="61">
        <f>H16/100*45</f>
        <v>22.14</v>
      </c>
      <c r="I144" s="61">
        <f>I16/100*45</f>
        <v>117.9</v>
      </c>
      <c r="J144" s="88" t="s">
        <v>47</v>
      </c>
      <c r="K144" s="63">
        <v>3.85</v>
      </c>
      <c r="L144" s="148"/>
      <c r="M144" s="141">
        <f t="shared" ref="M144:Y144" si="43">M10/30*45</f>
        <v>0.18450000000000003</v>
      </c>
      <c r="N144" s="64">
        <f t="shared" si="43"/>
        <v>0.11399999999999999</v>
      </c>
      <c r="O144" s="64">
        <f t="shared" si="43"/>
        <v>0</v>
      </c>
      <c r="P144" s="64">
        <f t="shared" si="43"/>
        <v>2.52</v>
      </c>
      <c r="Q144" s="64">
        <f t="shared" si="43"/>
        <v>0.09</v>
      </c>
      <c r="R144" s="64">
        <f t="shared" si="43"/>
        <v>212.85000000000002</v>
      </c>
      <c r="S144" s="64">
        <f t="shared" si="43"/>
        <v>56.25</v>
      </c>
      <c r="T144" s="64">
        <f t="shared" si="43"/>
        <v>2.2050000000000001</v>
      </c>
      <c r="U144" s="64">
        <f t="shared" si="43"/>
        <v>18.450000000000003</v>
      </c>
      <c r="V144" s="64">
        <f t="shared" si="43"/>
        <v>58.050000000000004</v>
      </c>
      <c r="W144" s="64">
        <f t="shared" si="43"/>
        <v>1.62</v>
      </c>
      <c r="X144" s="64">
        <f t="shared" si="43"/>
        <v>0</v>
      </c>
      <c r="Y144" s="64">
        <f t="shared" si="43"/>
        <v>12.96</v>
      </c>
    </row>
    <row r="145" spans="1:25" s="35" customFormat="1" ht="22.15" customHeight="1" x14ac:dyDescent="0.25">
      <c r="A145" s="31"/>
      <c r="B145" s="121"/>
      <c r="C145" s="58" t="s">
        <v>48</v>
      </c>
      <c r="D145" s="59"/>
      <c r="E145" s="60">
        <v>30</v>
      </c>
      <c r="F145" s="61">
        <f>F17/100*30</f>
        <v>1.41</v>
      </c>
      <c r="G145" s="61">
        <f>G17/100*30</f>
        <v>0.20999999999999996</v>
      </c>
      <c r="H145" s="61">
        <f>H17/100*30</f>
        <v>14.94</v>
      </c>
      <c r="I145" s="61">
        <f>I17/100*30</f>
        <v>64.2</v>
      </c>
      <c r="J145" s="88" t="s">
        <v>47</v>
      </c>
      <c r="K145" s="63">
        <v>2.56</v>
      </c>
      <c r="L145" s="148"/>
      <c r="M145" s="141">
        <f t="shared" ref="M145:Y145" si="44">M11</f>
        <v>0.13</v>
      </c>
      <c r="N145" s="64">
        <f t="shared" si="44"/>
        <v>0.1</v>
      </c>
      <c r="O145" s="64">
        <f t="shared" si="44"/>
        <v>0</v>
      </c>
      <c r="P145" s="64">
        <f t="shared" si="44"/>
        <v>1.1399999999999999</v>
      </c>
      <c r="Q145" s="64">
        <f t="shared" si="44"/>
        <v>0.12</v>
      </c>
      <c r="R145" s="64">
        <f t="shared" si="44"/>
        <v>180.9</v>
      </c>
      <c r="S145" s="64">
        <f t="shared" si="44"/>
        <v>21.9</v>
      </c>
      <c r="T145" s="64">
        <f t="shared" si="44"/>
        <v>0.36</v>
      </c>
      <c r="U145" s="64">
        <f t="shared" si="44"/>
        <v>12</v>
      </c>
      <c r="V145" s="64">
        <f t="shared" si="44"/>
        <v>37.5</v>
      </c>
      <c r="W145" s="64">
        <f t="shared" si="44"/>
        <v>0.85</v>
      </c>
      <c r="X145" s="64">
        <f t="shared" si="44"/>
        <v>0</v>
      </c>
      <c r="Y145" s="64">
        <f t="shared" si="44"/>
        <v>9.27</v>
      </c>
    </row>
    <row r="146" spans="1:25" s="35" customFormat="1" ht="22.15" customHeight="1" x14ac:dyDescent="0.25">
      <c r="A146" s="31"/>
      <c r="B146" s="121"/>
      <c r="C146" s="58" t="s">
        <v>121</v>
      </c>
      <c r="D146" s="59"/>
      <c r="E146" s="60">
        <v>200</v>
      </c>
      <c r="F146" s="61">
        <v>0.6</v>
      </c>
      <c r="G146" s="61">
        <v>0.2</v>
      </c>
      <c r="H146" s="61">
        <v>15.2</v>
      </c>
      <c r="I146" s="61">
        <v>65.3</v>
      </c>
      <c r="J146" s="88" t="s">
        <v>122</v>
      </c>
      <c r="K146" s="63">
        <v>7.51</v>
      </c>
      <c r="L146" s="148"/>
      <c r="M146" s="141">
        <f>0.01</f>
        <v>0.01</v>
      </c>
      <c r="N146" s="64">
        <v>0.05</v>
      </c>
      <c r="O146" s="64">
        <v>98.04</v>
      </c>
      <c r="P146" s="64">
        <v>0.19</v>
      </c>
      <c r="Q146" s="64">
        <v>80</v>
      </c>
      <c r="R146" s="64">
        <v>2</v>
      </c>
      <c r="S146" s="64">
        <v>8</v>
      </c>
      <c r="T146" s="64">
        <v>11</v>
      </c>
      <c r="U146" s="64">
        <v>3</v>
      </c>
      <c r="V146" s="64">
        <v>3</v>
      </c>
      <c r="W146" s="64">
        <v>0.5</v>
      </c>
      <c r="X146" s="64">
        <v>0</v>
      </c>
      <c r="Y146" s="64">
        <v>0</v>
      </c>
    </row>
    <row r="147" spans="1:25" s="35" customFormat="1" ht="22.15" customHeight="1" x14ac:dyDescent="0.25">
      <c r="A147" s="31"/>
      <c r="B147" s="149"/>
      <c r="C147" s="58" t="s">
        <v>123</v>
      </c>
      <c r="D147" s="59"/>
      <c r="E147" s="60">
        <v>50</v>
      </c>
      <c r="F147" s="61">
        <v>1.39</v>
      </c>
      <c r="G147" s="61">
        <v>6.98</v>
      </c>
      <c r="H147" s="61">
        <v>21.07</v>
      </c>
      <c r="I147" s="61">
        <v>160.5</v>
      </c>
      <c r="J147" s="86" t="s">
        <v>47</v>
      </c>
      <c r="K147" s="63">
        <v>14</v>
      </c>
      <c r="L147" s="148"/>
      <c r="M147" s="141">
        <v>0.06</v>
      </c>
      <c r="N147" s="64">
        <v>0.04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19.28</v>
      </c>
      <c r="U147" s="64">
        <v>0</v>
      </c>
      <c r="V147" s="64">
        <v>0</v>
      </c>
      <c r="W147" s="64">
        <v>1.04</v>
      </c>
      <c r="X147" s="64">
        <v>0</v>
      </c>
      <c r="Y147" s="64">
        <v>0</v>
      </c>
    </row>
    <row r="148" spans="1:25" s="56" customFormat="1" ht="22.15" customHeight="1" x14ac:dyDescent="0.25">
      <c r="A148" s="50"/>
      <c r="B148" s="111"/>
      <c r="C148" s="76" t="s">
        <v>53</v>
      </c>
      <c r="D148" s="77"/>
      <c r="E148" s="78">
        <f>SUM(E142:E147)</f>
        <v>725</v>
      </c>
      <c r="F148" s="79">
        <f>SUM(F142:F147)</f>
        <v>19.795000000000002</v>
      </c>
      <c r="G148" s="79">
        <f>SUM(G142:G147)</f>
        <v>26.97</v>
      </c>
      <c r="H148" s="79">
        <f>SUM(H142:H147)</f>
        <v>101.73000000000002</v>
      </c>
      <c r="I148" s="79">
        <f>SUM(I142:I147)</f>
        <v>743.3</v>
      </c>
      <c r="J148" s="94"/>
      <c r="K148" s="150">
        <f>SUM(K142:K147)</f>
        <v>102</v>
      </c>
      <c r="L148" s="151"/>
      <c r="M148" s="152">
        <f>SUM(M142:M147)</f>
        <v>0.55449999999999999</v>
      </c>
      <c r="N148" s="153">
        <f t="shared" ref="N148:Y148" si="45">SUM(N142:N147)</f>
        <v>0.504</v>
      </c>
      <c r="O148" s="153">
        <f t="shared" si="45"/>
        <v>332.44</v>
      </c>
      <c r="P148" s="153">
        <f t="shared" si="45"/>
        <v>9.8699999999999992</v>
      </c>
      <c r="Q148" s="153">
        <f t="shared" si="45"/>
        <v>119.67</v>
      </c>
      <c r="R148" s="153">
        <f t="shared" si="45"/>
        <v>879.94999999999993</v>
      </c>
      <c r="S148" s="153">
        <f t="shared" si="45"/>
        <v>973.94999999999993</v>
      </c>
      <c r="T148" s="153">
        <f t="shared" si="45"/>
        <v>129.44499999999999</v>
      </c>
      <c r="U148" s="153">
        <f t="shared" si="45"/>
        <v>88.95</v>
      </c>
      <c r="V148" s="153">
        <f t="shared" si="45"/>
        <v>300.95</v>
      </c>
      <c r="W148" s="153">
        <f t="shared" si="45"/>
        <v>7.1</v>
      </c>
      <c r="X148" s="153">
        <f t="shared" si="45"/>
        <v>47</v>
      </c>
      <c r="Y148" s="153">
        <f t="shared" si="45"/>
        <v>23.52</v>
      </c>
    </row>
    <row r="149" spans="1:25" ht="22.15" customHeight="1" x14ac:dyDescent="0.25">
      <c r="B149" s="155"/>
      <c r="C149" s="156" t="s">
        <v>124</v>
      </c>
      <c r="D149" s="157"/>
      <c r="E149" s="158">
        <f>(E29+E42+E55+E69+E82+E96+E109+E122+E135+E148)/10</f>
        <v>745.3</v>
      </c>
      <c r="F149" s="159">
        <f t="shared" ref="F149:K149" si="46">(F29+F42+F55+F69+F82+F96+F109+F122+F135+F148)/10</f>
        <v>26.933700000000005</v>
      </c>
      <c r="G149" s="159">
        <f t="shared" si="46"/>
        <v>23.821199999999997</v>
      </c>
      <c r="H149" s="159">
        <f t="shared" si="46"/>
        <v>106.61879999999999</v>
      </c>
      <c r="I149" s="159">
        <f t="shared" si="46"/>
        <v>745.49300000000017</v>
      </c>
      <c r="J149" s="159"/>
      <c r="K149" s="159">
        <f t="shared" si="46"/>
        <v>102</v>
      </c>
      <c r="L149" s="160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</row>
    <row r="150" spans="1:25" ht="22.15" customHeight="1" x14ac:dyDescent="0.25">
      <c r="B150" s="162" t="s">
        <v>125</v>
      </c>
      <c r="C150" s="162"/>
      <c r="D150" s="162"/>
      <c r="E150" s="162"/>
      <c r="F150" s="162"/>
      <c r="G150" s="162"/>
      <c r="H150" s="162"/>
      <c r="I150" s="162"/>
      <c r="J150" s="163"/>
      <c r="K150" s="5"/>
      <c r="L150" s="5"/>
    </row>
    <row r="151" spans="1:25" ht="22.15" customHeight="1" x14ac:dyDescent="0.25">
      <c r="B151" s="162"/>
      <c r="C151" s="162"/>
      <c r="D151" s="162"/>
      <c r="E151" s="162"/>
      <c r="F151" s="162"/>
      <c r="G151" s="162"/>
      <c r="H151" s="162"/>
      <c r="I151" s="162"/>
      <c r="J151" s="164"/>
      <c r="K151" s="5"/>
      <c r="L151" s="5"/>
    </row>
    <row r="152" spans="1:25" ht="22.15" customHeight="1" x14ac:dyDescent="0.25">
      <c r="B152" s="162"/>
      <c r="C152" s="162"/>
      <c r="D152" s="162"/>
      <c r="E152" s="162"/>
      <c r="F152" s="162"/>
      <c r="G152" s="162"/>
      <c r="H152" s="162"/>
      <c r="I152" s="162"/>
      <c r="J152" s="165"/>
      <c r="K152" s="5"/>
      <c r="L152" s="5"/>
    </row>
    <row r="153" spans="1:25" ht="22.15" customHeight="1" x14ac:dyDescent="0.25">
      <c r="B153" s="166"/>
      <c r="C153" s="166"/>
      <c r="D153" s="166"/>
      <c r="E153" s="166"/>
      <c r="F153" s="166"/>
      <c r="G153" s="166"/>
      <c r="H153" s="166"/>
      <c r="I153" s="166"/>
      <c r="J153" s="167"/>
      <c r="K153" s="5"/>
      <c r="L153" s="5"/>
    </row>
    <row r="154" spans="1:25" ht="22.15" customHeight="1" x14ac:dyDescent="0.25">
      <c r="B154" s="168" t="s">
        <v>126</v>
      </c>
      <c r="C154" s="168"/>
      <c r="D154" s="168"/>
      <c r="E154" s="168"/>
      <c r="F154" s="168"/>
      <c r="G154" s="168"/>
      <c r="H154" s="168"/>
      <c r="I154" s="168"/>
      <c r="J154" s="169">
        <v>1</v>
      </c>
    </row>
    <row r="155" spans="1:25" ht="22.15" customHeight="1" x14ac:dyDescent="0.25">
      <c r="B155" s="170" t="s">
        <v>127</v>
      </c>
      <c r="C155" s="170"/>
      <c r="D155" s="170"/>
      <c r="E155" s="170"/>
      <c r="F155" s="170"/>
      <c r="G155" s="170"/>
      <c r="H155" s="170"/>
      <c r="I155" s="170"/>
      <c r="J155" s="169">
        <v>2</v>
      </c>
      <c r="K155" s="5"/>
      <c r="L155" s="5"/>
    </row>
    <row r="156" spans="1:25" ht="22.15" customHeight="1" x14ac:dyDescent="0.25">
      <c r="B156" s="170" t="s">
        <v>128</v>
      </c>
      <c r="C156" s="170"/>
      <c r="D156" s="170"/>
      <c r="E156" s="170"/>
      <c r="F156" s="170"/>
      <c r="G156" s="170"/>
      <c r="H156" s="170"/>
      <c r="I156" s="170"/>
      <c r="J156" s="169">
        <v>3</v>
      </c>
      <c r="K156" s="5"/>
      <c r="L156" s="5"/>
    </row>
    <row r="157" spans="1:25" ht="22.15" customHeight="1" x14ac:dyDescent="0.25">
      <c r="B157" s="171" t="s">
        <v>129</v>
      </c>
      <c r="C157" s="171"/>
      <c r="D157" s="171"/>
      <c r="E157" s="171"/>
      <c r="F157" s="171"/>
      <c r="G157" s="171"/>
      <c r="H157" s="171"/>
      <c r="I157" s="171"/>
      <c r="J157" s="169">
        <v>4</v>
      </c>
      <c r="K157" s="5"/>
      <c r="L157" s="5"/>
    </row>
    <row r="158" spans="1:25" ht="22.15" customHeight="1" x14ac:dyDescent="0.25">
      <c r="B158" s="172"/>
      <c r="C158" s="173"/>
      <c r="D158" s="173"/>
      <c r="E158" s="173"/>
      <c r="F158" s="173"/>
      <c r="G158" s="173"/>
      <c r="H158" s="173"/>
      <c r="I158" s="173"/>
      <c r="J158" s="173"/>
      <c r="K158" s="5"/>
      <c r="L158" s="5"/>
    </row>
  </sheetData>
  <mergeCells count="226">
    <mergeCell ref="B154:I154"/>
    <mergeCell ref="B155:I155"/>
    <mergeCell ref="B156:I156"/>
    <mergeCell ref="B157:I157"/>
    <mergeCell ref="C146:D146"/>
    <mergeCell ref="C147:D147"/>
    <mergeCell ref="C148:D148"/>
    <mergeCell ref="C149:D149"/>
    <mergeCell ref="B150:I152"/>
    <mergeCell ref="B153:I153"/>
    <mergeCell ref="J139:J140"/>
    <mergeCell ref="K139:K140"/>
    <mergeCell ref="M139:Y139"/>
    <mergeCell ref="M140:Y140"/>
    <mergeCell ref="B141:K141"/>
    <mergeCell ref="B142:B147"/>
    <mergeCell ref="C142:D142"/>
    <mergeCell ref="C143:D143"/>
    <mergeCell ref="C144:D144"/>
    <mergeCell ref="C145:D145"/>
    <mergeCell ref="C133:D133"/>
    <mergeCell ref="C134:D134"/>
    <mergeCell ref="C135:D135"/>
    <mergeCell ref="B138:K138"/>
    <mergeCell ref="M138:Y138"/>
    <mergeCell ref="B139:B140"/>
    <mergeCell ref="C139:D140"/>
    <mergeCell ref="E139:E140"/>
    <mergeCell ref="F139:H139"/>
    <mergeCell ref="I139:I140"/>
    <mergeCell ref="J126:J127"/>
    <mergeCell ref="K126:K127"/>
    <mergeCell ref="M126:Y126"/>
    <mergeCell ref="M127:Y127"/>
    <mergeCell ref="B128:K128"/>
    <mergeCell ref="B129:B134"/>
    <mergeCell ref="C129:D129"/>
    <mergeCell ref="C130:D130"/>
    <mergeCell ref="C131:D131"/>
    <mergeCell ref="C132:D132"/>
    <mergeCell ref="C120:D120"/>
    <mergeCell ref="C121:D121"/>
    <mergeCell ref="C122:D122"/>
    <mergeCell ref="B125:K125"/>
    <mergeCell ref="M125:Y125"/>
    <mergeCell ref="B126:B127"/>
    <mergeCell ref="C126:D127"/>
    <mergeCell ref="E126:E127"/>
    <mergeCell ref="F126:H126"/>
    <mergeCell ref="I126:I127"/>
    <mergeCell ref="J113:J114"/>
    <mergeCell ref="K113:K114"/>
    <mergeCell ref="M113:Y113"/>
    <mergeCell ref="M114:Y114"/>
    <mergeCell ref="B115:K115"/>
    <mergeCell ref="B116:B121"/>
    <mergeCell ref="C116:D116"/>
    <mergeCell ref="C117:D117"/>
    <mergeCell ref="C118:D118"/>
    <mergeCell ref="C119:D119"/>
    <mergeCell ref="C108:D108"/>
    <mergeCell ref="C109:D109"/>
    <mergeCell ref="C111:D111"/>
    <mergeCell ref="B112:K112"/>
    <mergeCell ref="M112:Y112"/>
    <mergeCell ref="B113:B114"/>
    <mergeCell ref="C113:D114"/>
    <mergeCell ref="E113:E114"/>
    <mergeCell ref="F113:H113"/>
    <mergeCell ref="I113:I114"/>
    <mergeCell ref="K100:K101"/>
    <mergeCell ref="M100:Y100"/>
    <mergeCell ref="M101:Y101"/>
    <mergeCell ref="B102:K102"/>
    <mergeCell ref="B103:B108"/>
    <mergeCell ref="C103:D103"/>
    <mergeCell ref="C104:D104"/>
    <mergeCell ref="C105:D105"/>
    <mergeCell ref="C106:D106"/>
    <mergeCell ref="C107:D107"/>
    <mergeCell ref="B100:B101"/>
    <mergeCell ref="C100:D101"/>
    <mergeCell ref="E100:E101"/>
    <mergeCell ref="F100:H100"/>
    <mergeCell ref="I100:I101"/>
    <mergeCell ref="J100:J101"/>
    <mergeCell ref="C93:D93"/>
    <mergeCell ref="C94:D94"/>
    <mergeCell ref="C95:D95"/>
    <mergeCell ref="C96:D96"/>
    <mergeCell ref="B99:K99"/>
    <mergeCell ref="M99:Y99"/>
    <mergeCell ref="J86:J87"/>
    <mergeCell ref="K86:K87"/>
    <mergeCell ref="M86:Y86"/>
    <mergeCell ref="M87:Y87"/>
    <mergeCell ref="B88:K88"/>
    <mergeCell ref="B89:B95"/>
    <mergeCell ref="C89:D89"/>
    <mergeCell ref="C90:D90"/>
    <mergeCell ref="C91:D91"/>
    <mergeCell ref="C92:D92"/>
    <mergeCell ref="C81:D81"/>
    <mergeCell ref="C82:D82"/>
    <mergeCell ref="B84:D84"/>
    <mergeCell ref="B85:K85"/>
    <mergeCell ref="M85:Y85"/>
    <mergeCell ref="B86:B87"/>
    <mergeCell ref="C86:D87"/>
    <mergeCell ref="E86:E87"/>
    <mergeCell ref="F86:H86"/>
    <mergeCell ref="I86:I87"/>
    <mergeCell ref="K73:K74"/>
    <mergeCell ref="M73:Y73"/>
    <mergeCell ref="M74:Y74"/>
    <mergeCell ref="B75:K75"/>
    <mergeCell ref="B76:B81"/>
    <mergeCell ref="C76:D76"/>
    <mergeCell ref="C77:D77"/>
    <mergeCell ref="C78:D78"/>
    <mergeCell ref="C79:D79"/>
    <mergeCell ref="C80:D80"/>
    <mergeCell ref="B73:B74"/>
    <mergeCell ref="C73:D74"/>
    <mergeCell ref="E73:E74"/>
    <mergeCell ref="F73:H73"/>
    <mergeCell ref="I73:I74"/>
    <mergeCell ref="J73:J74"/>
    <mergeCell ref="C67:D67"/>
    <mergeCell ref="C68:D68"/>
    <mergeCell ref="C69:D69"/>
    <mergeCell ref="B71:D71"/>
    <mergeCell ref="B72:K72"/>
    <mergeCell ref="M72:Y72"/>
    <mergeCell ref="K59:K60"/>
    <mergeCell ref="M59:Y59"/>
    <mergeCell ref="M60:Y60"/>
    <mergeCell ref="B61:K61"/>
    <mergeCell ref="B62:B68"/>
    <mergeCell ref="C62:D62"/>
    <mergeCell ref="C63:D63"/>
    <mergeCell ref="C64:D64"/>
    <mergeCell ref="C65:D65"/>
    <mergeCell ref="C66:D66"/>
    <mergeCell ref="C54:D54"/>
    <mergeCell ref="C55:D55"/>
    <mergeCell ref="B58:K58"/>
    <mergeCell ref="M58:Y58"/>
    <mergeCell ref="B59:B60"/>
    <mergeCell ref="C59:D60"/>
    <mergeCell ref="E59:E60"/>
    <mergeCell ref="F59:H59"/>
    <mergeCell ref="I59:I60"/>
    <mergeCell ref="J59:J60"/>
    <mergeCell ref="K46:K47"/>
    <mergeCell ref="M46:Y46"/>
    <mergeCell ref="M47:Y47"/>
    <mergeCell ref="B48:K48"/>
    <mergeCell ref="B49:B54"/>
    <mergeCell ref="C49:D49"/>
    <mergeCell ref="C50:D50"/>
    <mergeCell ref="C51:D51"/>
    <mergeCell ref="C52:D52"/>
    <mergeCell ref="C53:D53"/>
    <mergeCell ref="C41:D41"/>
    <mergeCell ref="C42:D42"/>
    <mergeCell ref="B45:K45"/>
    <mergeCell ref="M45:Y45"/>
    <mergeCell ref="B46:B47"/>
    <mergeCell ref="C46:D47"/>
    <mergeCell ref="E46:E47"/>
    <mergeCell ref="F46:H46"/>
    <mergeCell ref="I46:I47"/>
    <mergeCell ref="J46:J47"/>
    <mergeCell ref="K33:K34"/>
    <mergeCell ref="M33:Y33"/>
    <mergeCell ref="M34:Y34"/>
    <mergeCell ref="B35:K35"/>
    <mergeCell ref="B36:B41"/>
    <mergeCell ref="C36:D36"/>
    <mergeCell ref="C37:D37"/>
    <mergeCell ref="C38:D38"/>
    <mergeCell ref="C39:D39"/>
    <mergeCell ref="C40:D40"/>
    <mergeCell ref="C29:D29"/>
    <mergeCell ref="C31:D31"/>
    <mergeCell ref="B32:K32"/>
    <mergeCell ref="M32:Y32"/>
    <mergeCell ref="B33:B34"/>
    <mergeCell ref="C33:D34"/>
    <mergeCell ref="E33:E34"/>
    <mergeCell ref="F33:H33"/>
    <mergeCell ref="I33:I34"/>
    <mergeCell ref="J33:J34"/>
    <mergeCell ref="M20:Y20"/>
    <mergeCell ref="B21:K21"/>
    <mergeCell ref="B22:B28"/>
    <mergeCell ref="C22:D22"/>
    <mergeCell ref="C23:D23"/>
    <mergeCell ref="C24:D24"/>
    <mergeCell ref="C25:D25"/>
    <mergeCell ref="C26:D26"/>
    <mergeCell ref="C27:D27"/>
    <mergeCell ref="C28:D28"/>
    <mergeCell ref="B18:K18"/>
    <mergeCell ref="M18:Y18"/>
    <mergeCell ref="B19:B20"/>
    <mergeCell ref="C19:D20"/>
    <mergeCell ref="E19:E20"/>
    <mergeCell ref="F19:H19"/>
    <mergeCell ref="I19:I20"/>
    <mergeCell ref="J19:J20"/>
    <mergeCell ref="K19:K20"/>
    <mergeCell ref="M19:Y19"/>
    <mergeCell ref="G8:J8"/>
    <mergeCell ref="B12:J12"/>
    <mergeCell ref="B13:J13"/>
    <mergeCell ref="B14:J14"/>
    <mergeCell ref="B15:J15"/>
    <mergeCell ref="B17:D17"/>
    <mergeCell ref="B1:J1"/>
    <mergeCell ref="B2:J2"/>
    <mergeCell ref="B3:J3"/>
    <mergeCell ref="H5:J5"/>
    <mergeCell ref="G6:J6"/>
    <mergeCell ref="G7:J7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rowBreaks count="11" manualBreakCount="11">
    <brk id="16" max="16383" man="1"/>
    <brk id="30" max="16383" man="1"/>
    <brk id="43" max="16383" man="1"/>
    <brk id="69" max="16383" man="1"/>
    <brk id="70" max="23" man="1"/>
    <brk id="83" max="23" man="1"/>
    <brk id="97" max="16383" man="1"/>
    <brk id="110" max="23" man="1"/>
    <brk id="135" max="23" man="1"/>
    <brk id="136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 кл</vt:lpstr>
      <vt:lpstr>'1-4 кл'!Область_печати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2024-08-31T04:42:50Z</dcterms:created>
  <dcterms:modified xsi:type="dcterms:W3CDTF">2024-09-01T01:37:14Z</dcterms:modified>
</cp:coreProperties>
</file>